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666" yWindow="345" windowWidth="19320" windowHeight="8220" firstSheet="1" activeTab="2"/>
  </bookViews>
  <sheets>
    <sheet name="Inflacija" sheetId="1" state="hidden" r:id="rId1"/>
    <sheet name="Варијабле раста" sheetId="2" r:id="rId2"/>
    <sheet name="Пројекције буџета" sheetId="3" r:id="rId3"/>
    <sheet name="Индикатори задуживања" sheetId="4" r:id="rId4"/>
    <sheet name="Кредит" sheetId="5" r:id="rId5"/>
    <sheet name="Месечне отплате" sheetId="6" r:id="rId6"/>
  </sheets>
  <definedNames>
    <definedName name="_xlfn.IFERROR" hidden="1">#NAME?</definedName>
    <definedName name="Jezik">'Inflacija'!#REF!</definedName>
    <definedName name="_xlnm.Print_Area" localSheetId="0">'Inflacija'!$A$1:$N$24</definedName>
    <definedName name="_xlnm.Print_Area" localSheetId="3">'Индикатори задуживања'!$A$1:$Q$104</definedName>
    <definedName name="_xlnm.Print_Area" localSheetId="4">'Кредит'!$A$1:$O$84</definedName>
    <definedName name="_xlnm.Print_Area" localSheetId="5">'Месечне отплате'!$A$1:$EO$48</definedName>
    <definedName name="_xlnm.Print_Titles" localSheetId="4">'Кредит'!$A:$B,'Кредит'!$1:$4</definedName>
    <definedName name="_xlnm.Print_Titles" localSheetId="5">'Месечне отплате'!$A:$B,'Месечне отплате'!$1:$3</definedName>
  </definedNames>
  <calcPr fullCalcOnLoad="1"/>
</workbook>
</file>

<file path=xl/comments2.xml><?xml version="1.0" encoding="utf-8"?>
<comments xmlns="http://schemas.openxmlformats.org/spreadsheetml/2006/main">
  <authors>
    <author>Dragan Spiric</author>
  </authors>
  <commentList>
    <comment ref="A14" authorId="0">
      <text>
        <r>
          <rPr>
            <b/>
            <sz val="9"/>
            <rFont val="Tahoma"/>
            <family val="0"/>
          </rPr>
          <t>Dragan Spiric:</t>
        </r>
        <r>
          <rPr>
            <sz val="9"/>
            <rFont val="Tahoma"/>
            <family val="0"/>
          </rPr>
          <t xml:space="preserve">
Остали приходи из класе 7, необухваћени претходним групама: донације, приходи их буџета, меморандумске ставке за рефундацију и мешовити неодређени приходи</t>
        </r>
      </text>
    </comment>
    <comment ref="C1" authorId="0">
      <text>
        <r>
          <rPr>
            <b/>
            <sz val="9"/>
            <rFont val="Tahoma"/>
            <family val="0"/>
          </rPr>
          <t>Dragan Spiric:</t>
        </r>
        <r>
          <rPr>
            <sz val="9"/>
            <rFont val="Tahoma"/>
            <family val="0"/>
          </rPr>
          <t xml:space="preserve">
2016. година је полазна (базна) и зато је свуда 100%</t>
        </r>
      </text>
    </comment>
    <comment ref="D1" authorId="0">
      <text>
        <r>
          <rPr>
            <b/>
            <sz val="9"/>
            <rFont val="Tahoma"/>
            <family val="0"/>
          </rPr>
          <t>Dragan Spiric:</t>
        </r>
        <r>
          <rPr>
            <sz val="9"/>
            <rFont val="Tahoma"/>
            <family val="0"/>
          </rPr>
          <t xml:space="preserve">
од 2017. године па надаље, примењени су ланчани индекси, тј. проценти увећања и смањења се рачунају на претходну а не на базну годину. Примењена је формула 
I=(T/To)*100</t>
        </r>
      </text>
    </comment>
    <comment ref="D23" authorId="0">
      <text>
        <r>
          <rPr>
            <b/>
            <sz val="9"/>
            <rFont val="Tahoma"/>
            <family val="0"/>
          </rPr>
          <t>Dragan Spiric:</t>
        </r>
        <r>
          <rPr>
            <sz val="9"/>
            <rFont val="Tahoma"/>
            <family val="0"/>
          </rPr>
          <t xml:space="preserve">
Обим капиталних инвестиција у 2017. години не може бити као у 2016. години јер у 2016. години је ниво инвестиција висок због једнократних прилива по основу примања од задуживања и примања од продаје нефинансијске имовине</t>
        </r>
      </text>
    </comment>
    <comment ref="D17" authorId="0">
      <text>
        <r>
          <rPr>
            <b/>
            <sz val="9"/>
            <rFont val="Tahoma"/>
            <family val="0"/>
          </rPr>
          <t>Dragan Spiric:</t>
        </r>
        <r>
          <rPr>
            <sz val="9"/>
            <rFont val="Tahoma"/>
            <family val="0"/>
          </rPr>
          <t xml:space="preserve">
Од 2017. године почиње обавеза отплате кредита која може угрозити буџетску равнотежу, те је неопходно смањење одређених расхода и/или издатака. У пројекцији је предвиђено да се смањи група 42, 46 и 48, што је у складу са Упутством Министарства финансија о остварењу уштеда.</t>
        </r>
      </text>
    </comment>
    <comment ref="A28" authorId="0">
      <text>
        <r>
          <rPr>
            <b/>
            <sz val="9"/>
            <rFont val="Tahoma"/>
            <family val="0"/>
          </rPr>
          <t>Dragan Spiric:</t>
        </r>
        <r>
          <rPr>
            <sz val="9"/>
            <rFont val="Tahoma"/>
            <family val="0"/>
          </rPr>
          <t xml:space="preserve">
Ова табела говори о текућем суфициту/дефициту. Постојање текућег дефицита говори о структурним проблемима ЈЛС јер се део текући расходи финансирају из једнократних прилива из задуживања или продаје нефинансијске имовине, што је неодрживо.
Велико Градиште није у таквој опасној ситуацији!</t>
        </r>
      </text>
    </comment>
  </commentList>
</comments>
</file>

<file path=xl/comments3.xml><?xml version="1.0" encoding="utf-8"?>
<comments xmlns="http://schemas.openxmlformats.org/spreadsheetml/2006/main">
  <authors>
    <author>Bojan Kostic</author>
    <author>Dragan Spiric</author>
  </authors>
  <commentList>
    <comment ref="B59" authorId="0">
      <text>
        <r>
          <rPr>
            <sz val="8"/>
            <rFont val="Tahoma"/>
            <family val="2"/>
          </rPr>
          <t>Код пројекција треба бити 0, што значи да је буџет у равнотежи</t>
        </r>
      </text>
    </comment>
    <comment ref="B76" authorId="0">
      <text>
        <r>
          <rPr>
            <sz val="8"/>
            <rFont val="Tahoma"/>
            <family val="2"/>
          </rPr>
          <t xml:space="preserve">Не може бити већи од 10% прихода без сагласности Министарства финансија
</t>
        </r>
      </text>
    </comment>
    <comment ref="C28" authorId="1">
      <text>
        <r>
          <rPr>
            <b/>
            <sz val="9"/>
            <rFont val="Tahoma"/>
            <family val="0"/>
          </rPr>
          <t>Dragan Spiric:</t>
        </r>
        <r>
          <rPr>
            <sz val="9"/>
            <rFont val="Tahoma"/>
            <family val="0"/>
          </rPr>
          <t xml:space="preserve">
За период од 2012-2015. (колоне: пренета средства из претходне године и приходи и примања у текућој години) потребно је да се унесу подаци по истој методологији као за 2016. годину, јер су у билансу приказани збирни подаци</t>
        </r>
      </text>
    </comment>
    <comment ref="G76" authorId="1">
      <text>
        <r>
          <rPr>
            <b/>
            <sz val="9"/>
            <rFont val="Tahoma"/>
            <family val="0"/>
          </rPr>
          <t>Dragan Spiric:</t>
        </r>
        <r>
          <rPr>
            <sz val="9"/>
            <rFont val="Tahoma"/>
            <family val="0"/>
          </rPr>
          <t xml:space="preserve">
Ово је прекорачење фискалног дефицита преко 10%. У матрицу је уграђен формат да се појави црвена боја уколико је дефицит изнад 10%</t>
        </r>
      </text>
    </comment>
  </commentList>
</comments>
</file>

<file path=xl/comments4.xml><?xml version="1.0" encoding="utf-8"?>
<comments xmlns="http://schemas.openxmlformats.org/spreadsheetml/2006/main">
  <authors>
    <author>Dragan Spiric</author>
  </authors>
  <commentList>
    <comment ref="B18" authorId="0">
      <text>
        <r>
          <rPr>
            <b/>
            <sz val="9"/>
            <rFont val="Tahoma"/>
            <family val="0"/>
          </rPr>
          <t>Dragan Spiric:</t>
        </r>
        <r>
          <rPr>
            <sz val="9"/>
            <rFont val="Tahoma"/>
            <family val="0"/>
          </rPr>
          <t xml:space="preserve">
Овај ред говори о кредитној способности</t>
        </r>
      </text>
    </comment>
  </commentList>
</comments>
</file>

<file path=xl/comments5.xml><?xml version="1.0" encoding="utf-8"?>
<comments xmlns="http://schemas.openxmlformats.org/spreadsheetml/2006/main">
  <authors>
    <author>Dragan Spiric</author>
  </authors>
  <commentList>
    <comment ref="B9" authorId="0">
      <text>
        <r>
          <rPr>
            <b/>
            <sz val="9"/>
            <rFont val="Tahoma"/>
            <family val="2"/>
          </rPr>
          <t>Dragan Spiric:</t>
        </r>
        <r>
          <rPr>
            <sz val="9"/>
            <rFont val="Tahoma"/>
            <family val="2"/>
          </rPr>
          <t xml:space="preserve">
Унети износ камате која се оствари у поступку набавке кредита</t>
        </r>
      </text>
    </comment>
  </commentList>
</comments>
</file>

<file path=xl/sharedStrings.xml><?xml version="1.0" encoding="utf-8"?>
<sst xmlns="http://schemas.openxmlformats.org/spreadsheetml/2006/main" count="468" uniqueCount="232">
  <si>
    <t>Naziv lokalne samouprave</t>
  </si>
  <si>
    <t>Ulazni podaci</t>
  </si>
  <si>
    <t>Broj stanovnika</t>
  </si>
  <si>
    <t>Godišnja inflacija</t>
  </si>
  <si>
    <t>Godina</t>
  </si>
  <si>
    <t>Kumulativ</t>
  </si>
  <si>
    <t>2016/2015</t>
  </si>
  <si>
    <t>Srpski</t>
  </si>
  <si>
    <t>Izaberi tekuću godinu:</t>
  </si>
  <si>
    <t>Lančani koeficijent</t>
  </si>
  <si>
    <t>2014/2013</t>
  </si>
  <si>
    <t>2015/2014</t>
  </si>
  <si>
    <t>2026/2025</t>
  </si>
  <si>
    <t>2025/2024</t>
  </si>
  <si>
    <t>2024/2023</t>
  </si>
  <si>
    <t>2023/2022</t>
  </si>
  <si>
    <t>2022/2021</t>
  </si>
  <si>
    <t>2021/2020</t>
  </si>
  <si>
    <t>2020/2019</t>
  </si>
  <si>
    <t>2019/2018</t>
  </si>
  <si>
    <t>2018/2017</t>
  </si>
  <si>
    <t>2017/2016</t>
  </si>
  <si>
    <t>Улазни подаци</t>
  </si>
  <si>
    <t>Назив локалне самоуправе</t>
  </si>
  <si>
    <t>Број становника</t>
  </si>
  <si>
    <t>Изабери текућу годину</t>
  </si>
  <si>
    <t>Ланчани коефицијенат</t>
  </si>
  <si>
    <t>Година</t>
  </si>
  <si>
    <t xml:space="preserve">Годишња инфлација </t>
  </si>
  <si>
    <t>Номинална</t>
  </si>
  <si>
    <t>Велико Градиште</t>
  </si>
  <si>
    <t>Кумулатив</t>
  </si>
  <si>
    <t>^Изаберите сценарио^ стабилности курса</t>
  </si>
  <si>
    <t>Стабилан</t>
  </si>
  <si>
    <t>Апрецијација 2%</t>
  </si>
  <si>
    <t>Депрецијација 2%</t>
  </si>
  <si>
    <t>% Промене</t>
  </si>
  <si>
    <t>Курс према евру</t>
  </si>
  <si>
    <t>Унесите вредност курса Динар/Евро</t>
  </si>
  <si>
    <t>Примања од задуживања од пословних банака у земљи</t>
  </si>
  <si>
    <t>Укупан неотплаћени дуг</t>
  </si>
  <si>
    <t>Отплата дуга</t>
  </si>
  <si>
    <t>Врста зајма</t>
  </si>
  <si>
    <t>Кредитор</t>
  </si>
  <si>
    <t>Врста кредита</t>
  </si>
  <si>
    <t>Износ кредита</t>
  </si>
  <si>
    <t>Период отплате (године)</t>
  </si>
  <si>
    <t>Период отплате (месеци)</t>
  </si>
  <si>
    <t>Грејс период (године)</t>
  </si>
  <si>
    <t>Грејс период (месеци)</t>
  </si>
  <si>
    <t>Година када је добијен кредит</t>
  </si>
  <si>
    <t>Година у којој почиње отплата главнице</t>
  </si>
  <si>
    <t>Месец када је добијен кредит</t>
  </si>
  <si>
    <t>Годишња отплата главнице</t>
  </si>
  <si>
    <t>Каматна стопа (годишња)</t>
  </si>
  <si>
    <t>Примања од задуживања од осталих иностраних поверилаца</t>
  </si>
  <si>
    <t>Примања од задуживања од мултилатералних институција</t>
  </si>
  <si>
    <t>Кредит 1</t>
  </si>
  <si>
    <t>Кредит 2</t>
  </si>
  <si>
    <t>Кредит 3</t>
  </si>
  <si>
    <t>Кредит 4</t>
  </si>
  <si>
    <t>Кредит 5</t>
  </si>
  <si>
    <t>Прогнозирани курс</t>
  </si>
  <si>
    <t>Камтана стопа (месечна)</t>
  </si>
  <si>
    <t>Укупно</t>
  </si>
  <si>
    <t>Камата - Евро</t>
  </si>
  <si>
    <t>Главница - Евро</t>
  </si>
  <si>
    <t>Сервисирање дуга - Евро</t>
  </si>
  <si>
    <t>Неотплаћена главница - Евро</t>
  </si>
  <si>
    <t>Камата - Дин</t>
  </si>
  <si>
    <t>Главница - Дин</t>
  </si>
  <si>
    <t>Сервисирање дуга - Дин</t>
  </si>
  <si>
    <t>Неотплаћена главница - Дин</t>
  </si>
  <si>
    <t>Процена раста БДП-а</t>
  </si>
  <si>
    <t>Порези на доходак</t>
  </si>
  <si>
    <t>Комунална такса за истицање фирме</t>
  </si>
  <si>
    <t>Трансфери од других нивоа власти</t>
  </si>
  <si>
    <t>Порези на имовину</t>
  </si>
  <si>
    <t>Порези на добра и услуге</t>
  </si>
  <si>
    <t>Приходи од имовине</t>
  </si>
  <si>
    <t>Приходи од продаје добара и услуга</t>
  </si>
  <si>
    <t>Остали приходи</t>
  </si>
  <si>
    <t>Расходи - променљиве</t>
  </si>
  <si>
    <t>Приходи - променљиве</t>
  </si>
  <si>
    <t>Расходи за запослене</t>
  </si>
  <si>
    <t>Коришћење роба и услуга</t>
  </si>
  <si>
    <t>Субвенције</t>
  </si>
  <si>
    <t>Трансфери другим нивоима власти</t>
  </si>
  <si>
    <t>Социјална заштита</t>
  </si>
  <si>
    <t>Остали расходи</t>
  </si>
  <si>
    <t>Основна средства</t>
  </si>
  <si>
    <t>Природна имовина</t>
  </si>
  <si>
    <t>Остали капитални издаци</t>
  </si>
  <si>
    <t>Средства резерве</t>
  </si>
  <si>
    <t>Просечне зараде без пореза и доприноса</t>
  </si>
  <si>
    <t>Радни контингент становништва (15-64 година)</t>
  </si>
  <si>
    <t>Регистровани запослени</t>
  </si>
  <si>
    <t>Регистровани незапослени</t>
  </si>
  <si>
    <t>Становништво - процена средином године</t>
  </si>
  <si>
    <t>Time Period</t>
  </si>
  <si>
    <t>Source</t>
  </si>
  <si>
    <t>РСД</t>
  </si>
  <si>
    <t>Број</t>
  </si>
  <si>
    <t>Национална служба за запошљавање</t>
  </si>
  <si>
    <t>РЗС - Витална статистика</t>
  </si>
  <si>
    <t>РЗС - Статистика запослености и зарада</t>
  </si>
  <si>
    <t>РЗС - Попис становништва</t>
  </si>
  <si>
    <t xml:space="preserve">Број запослених - ЛС </t>
  </si>
  <si>
    <t>Просечне нето зараде - ЛС</t>
  </si>
  <si>
    <t>Отплата камата</t>
  </si>
  <si>
    <t>Отплата главнице</t>
  </si>
  <si>
    <t>П пројекција</t>
  </si>
  <si>
    <t>О остварење;</t>
  </si>
  <si>
    <t>O</t>
  </si>
  <si>
    <t>О</t>
  </si>
  <si>
    <t>П</t>
  </si>
  <si>
    <t>УКУПНИ ПРИХОДИ И ПРИМАЊА</t>
  </si>
  <si>
    <t>ТЕКУЋИ ПРИХОДИ</t>
  </si>
  <si>
    <t>- Порез на доходак, добит и капиталне издатке</t>
  </si>
  <si>
    <t>- Порез на имовину</t>
  </si>
  <si>
    <t>- Порез на добра и услуге</t>
  </si>
  <si>
    <t>- Други порези</t>
  </si>
  <si>
    <t>- Донације од међународних организација</t>
  </si>
  <si>
    <t>- Трансфери од других нивоа власти</t>
  </si>
  <si>
    <t>- Приходи од имовине</t>
  </si>
  <si>
    <t>- Приходи од продаје добара и услуга</t>
  </si>
  <si>
    <t>- Новчане казне и одузета имовинска корист</t>
  </si>
  <si>
    <t>- Мешовити и неодређени приходи</t>
  </si>
  <si>
    <t>- Меморандумске ставке за рефундацију расхода</t>
  </si>
  <si>
    <t>- Приходи из буџета</t>
  </si>
  <si>
    <t>- Остали текући приходи</t>
  </si>
  <si>
    <t xml:space="preserve">ПРИХОДИ И ПРИМАЊА БУЏЕТСКИХ КОРИСНИКА ИЗ ОСТАЛИХ ИЗВОРА </t>
  </si>
  <si>
    <t>УКУПНИ РАСХОДИ И ИЗДАЦИ</t>
  </si>
  <si>
    <t>ТЕКУЋИ РАСХОДИ</t>
  </si>
  <si>
    <t>- Расходи за запослене</t>
  </si>
  <si>
    <t>- Коришћење роба и услуга</t>
  </si>
  <si>
    <t>- Отплата камата</t>
  </si>
  <si>
    <t>- Субвенције</t>
  </si>
  <si>
    <t>- Донације, дотације и трансфери</t>
  </si>
  <si>
    <t>- Накнаде за социјалну заштиту из буџета</t>
  </si>
  <si>
    <t>- Остали расходи</t>
  </si>
  <si>
    <t>- Административни трансфери из буџета и резерве</t>
  </si>
  <si>
    <t>- Остали текући расходи</t>
  </si>
  <si>
    <t>КАПИТАЛНИ ИЗДАЦИ</t>
  </si>
  <si>
    <t>- Основна средства</t>
  </si>
  <si>
    <t>- Залихе</t>
  </si>
  <si>
    <t>- Природна имовина</t>
  </si>
  <si>
    <t>- Остали капитални издаци</t>
  </si>
  <si>
    <t>РАСХОДИ И ИЗДАЦИ БУЏЕТСКИХ КОРИСНИКА ИЗ ОСТАЛИХ ИЗВОРА</t>
  </si>
  <si>
    <t>УКУПАН РЕЗУЛТАТ</t>
  </si>
  <si>
    <t>Индикатори способности ЛС да финансира инвестиције из текућих прихода</t>
  </si>
  <si>
    <t>- Средства за капиталне издатке из примања од продаје нефинансијске имовине</t>
  </si>
  <si>
    <t>УКУПНА СРЕДСТВА РАСПОЛОЖИВА ЗА ИНВЕСТИЦИЈЕ</t>
  </si>
  <si>
    <t>- Отплата главнице</t>
  </si>
  <si>
    <t>ОТПЛАТА ГЛАВНИЦЕ И НАБАВКА ФИНАНСИЈСКЕ ИМОВИНЕ</t>
  </si>
  <si>
    <t>ПРИМАЊА ОД ПРОДАЈЕ НЕФИНАНСИЈКЕ ИМОВИНЕ</t>
  </si>
  <si>
    <t>ПРИМАЊА ОД ЗАДУЖИВАЊА И ПРОДАЈЕ ФИНАНСИЈСКЕ ИМОВИНЕ</t>
  </si>
  <si>
    <t xml:space="preserve">- Примања од задуживања </t>
  </si>
  <si>
    <t xml:space="preserve">- Примања од продаје финансијске имовине </t>
  </si>
  <si>
    <t>- Пренета средства из претходне године</t>
  </si>
  <si>
    <t>Фискални суфицит/дефицит</t>
  </si>
  <si>
    <t>- Остали издаци за набавку финансијске имовине</t>
  </si>
  <si>
    <t>- Издаци за набавку домаћих хартија од вредности</t>
  </si>
  <si>
    <t>1.</t>
  </si>
  <si>
    <t>2.</t>
  </si>
  <si>
    <t>Отплата главнице (610)</t>
  </si>
  <si>
    <t>- Средства за капиталне издатке из задуживања и примања од продаје финансијске имовине</t>
  </si>
  <si>
    <t>П пројекција;</t>
  </si>
  <si>
    <t>8 = 2 - 4</t>
  </si>
  <si>
    <t>6 = (4 / 1)*100</t>
  </si>
  <si>
    <t>7 = (5 / 1)*100</t>
  </si>
  <si>
    <t>3.</t>
  </si>
  <si>
    <t>4.</t>
  </si>
  <si>
    <t>5.</t>
  </si>
  <si>
    <t>10.</t>
  </si>
  <si>
    <t>Калкулација</t>
  </si>
  <si>
    <t>9 = 3 - 5</t>
  </si>
  <si>
    <t xml:space="preserve"> </t>
  </si>
  <si>
    <t>Оперативни суфицит ((300+700)-400)</t>
  </si>
  <si>
    <t>Средства расположива за капиталне издатке и ново задуживање из текућих прихода ((300+700)-(400+610))</t>
  </si>
  <si>
    <t>Средства расположива за капиталне издатке и ново задуживање из расположивих текућих средстава (300+700)-(400+610)</t>
  </si>
  <si>
    <t>3 = 1 - 2</t>
  </si>
  <si>
    <t>Средства расположива за капиталне издатке из примања од продаје нефинансијске имовине (800)</t>
  </si>
  <si>
    <t>Средства расположива за капиталне издатке од задуживања и примања од продаје финансијске имовине (900)</t>
  </si>
  <si>
    <t>6 = 4 + 5</t>
  </si>
  <si>
    <t>7 = 3 + 6</t>
  </si>
  <si>
    <t>- Приходи и примања у текућој години</t>
  </si>
  <si>
    <t>- Пренета средства из претходне године (буџетска)</t>
  </si>
  <si>
    <t>- Расходи и издаци у текућој години</t>
  </si>
  <si>
    <t>- Расходи и издаци финансирани из средстава пренетих из претходне године</t>
  </si>
  <si>
    <t>Укупни приходи и примања отварени по основу продаје нефинансијске имовине</t>
  </si>
  <si>
    <t>Укупни расходи и издаци за набавку нефинансијске имовине</t>
  </si>
  <si>
    <t>7+8</t>
  </si>
  <si>
    <t>4+5</t>
  </si>
  <si>
    <t>(7+8) - (4+5) - 62</t>
  </si>
  <si>
    <t>I</t>
  </si>
  <si>
    <t>II</t>
  </si>
  <si>
    <t>I-II</t>
  </si>
  <si>
    <t>Примања од задуживања</t>
  </si>
  <si>
    <t>Примања од продаје финансијске имовине (конта 9211, 9221, 9219, 9227, 9228)</t>
  </si>
  <si>
    <t>Неутрошена средства из претходних година</t>
  </si>
  <si>
    <t>РАЧУН ПРИХОДА И ПРИМАЊА</t>
  </si>
  <si>
    <t>РАЧУН ФИНАНСИРАЊА</t>
  </si>
  <si>
    <t>Издаци за набавку финансијске имовине (за набавку домаћих хартија од вредности 6211)</t>
  </si>
  <si>
    <t>Издаци за отплату главнице дуга</t>
  </si>
  <si>
    <t>Нето финансирање</t>
  </si>
  <si>
    <t>У динарима (РСД)</t>
  </si>
  <si>
    <t>(91+92+3) - (61+6211)</t>
  </si>
  <si>
    <t>Калку-лација</t>
  </si>
  <si>
    <t>Оперативни суфицит - буџетски  ((300+700)-400)</t>
  </si>
  <si>
    <t>% укупних буџетских средстава за капиталне издатке у односу на укупне приходе и примања</t>
  </si>
  <si>
    <t>2. Утврђивање фискалног резултата</t>
  </si>
  <si>
    <t>1. Пројекције прихода и расхода буџета општине Велико Градиште</t>
  </si>
  <si>
    <t xml:space="preserve">3. Примања од задуживања и сервисирање јавног дуга </t>
  </si>
  <si>
    <t xml:space="preserve">Укупни приходи и примања - буџетски </t>
  </si>
  <si>
    <t>УКУПНА БУЏЕТСКА СРЕДСТВА РАСПОЛОЖИВА ЗА ИНВЕСТИЦИЈЕ</t>
  </si>
  <si>
    <t>Средства расположива за капиталне издатке из продаје нефинансијске имовине и задуживања (800+900)</t>
  </si>
  <si>
    <t>Остварени текући приходи у претходној години (буџетски)</t>
  </si>
  <si>
    <t>Лимит за стање неотплаћеног дуга (50%)</t>
  </si>
  <si>
    <t>Лимит за годишње сервисирање дуга (15%)</t>
  </si>
  <si>
    <t>Стање неотплаћеног дуга</t>
  </si>
  <si>
    <t>Годишње сервисирање дуга</t>
  </si>
  <si>
    <t>% неотплаћеног дуга у односу на текуће приходе из претходне године</t>
  </si>
  <si>
    <t>% годишњег сервисирања дуга у односу на текуће приходе из претходне године</t>
  </si>
  <si>
    <t>Законска маргина за ново задуживање (неотплаћени дуг)</t>
  </si>
  <si>
    <t>Законска маргина за ново задуживање  (годишње сервисирање дуга)</t>
  </si>
  <si>
    <t>Средства расположива за инвестиције и сервисирање новог задуживања из текућих прихода</t>
  </si>
  <si>
    <t>ПАРАМЕТРИ ЈАВНОГ ДУГА</t>
  </si>
  <si>
    <t>ПАРАМЕТРИ ИНВЕСТИЦИОНЕ СПОСОБНОСТИ</t>
  </si>
  <si>
    <t>1. Анализа задужености и кредитне способности Великог Градишта</t>
  </si>
  <si>
    <t>2. Индикатори способности Великог Градишта да финансира инвестиције из текућих прихода</t>
  </si>
  <si>
    <t>Месец у години</t>
  </si>
</sst>
</file>

<file path=xl/styles.xml><?xml version="1.0" encoding="utf-8"?>
<styleSheet xmlns="http://schemas.openxmlformats.org/spreadsheetml/2006/main">
  <numFmts count="5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zł&quot;;\-#,##0\ &quot;zł&quot;"/>
    <numFmt numFmtId="181" formatCode="#,##0\ &quot;zł&quot;;[Red]\-#,##0\ &quot;zł&quot;"/>
    <numFmt numFmtId="182" formatCode="#,##0.00\ &quot;zł&quot;;\-#,##0.00\ &quot;zł&quot;"/>
    <numFmt numFmtId="183" formatCode="#,##0.00\ &quot;zł&quot;;[Red]\-#,##0.00\ &quot;zł&quot;"/>
    <numFmt numFmtId="184" formatCode="_-* #,##0\ &quot;zł&quot;_-;\-* #,##0\ &quot;zł&quot;_-;_-* &quot;-&quot;\ &quot;zł&quot;_-;_-@_-"/>
    <numFmt numFmtId="185" formatCode="_-* #,##0\ _z_ł_-;\-* #,##0\ _z_ł_-;_-* &quot;-&quot;\ _z_ł_-;_-@_-"/>
    <numFmt numFmtId="186" formatCode="_-* #,##0.00\ &quot;zł&quot;_-;\-* #,##0.00\ &quot;zł&quot;_-;_-* &quot;-&quot;??\ &quot;zł&quot;_-;_-@_-"/>
    <numFmt numFmtId="187" formatCode="_-* #,##0.00\ _z_ł_-;\-* #,##0.00\ _z_ł_-;_-* &quot;-&quot;??\ _z_ł_-;_-@_-"/>
    <numFmt numFmtId="188" formatCode="#,##0.0"/>
    <numFmt numFmtId="189" formatCode="0.0%"/>
    <numFmt numFmtId="190" formatCode="0.000%"/>
    <numFmt numFmtId="191" formatCode="0.000000%"/>
    <numFmt numFmtId="192" formatCode="0.000000000%"/>
    <numFmt numFmtId="193" formatCode="0.000000000000000%"/>
    <numFmt numFmtId="194" formatCode="_(* #,##0.0_);_(* \(#,##0.0\);_(* &quot;-&quot;??_);_(@_)"/>
    <numFmt numFmtId="195" formatCode="_(* #,##0_);_(* \(#,##0\);_(* &quot;-&quot;??_);_(@_)"/>
    <numFmt numFmtId="196" formatCode="0.0000%"/>
    <numFmt numFmtId="197" formatCode="0.00000000%"/>
    <numFmt numFmtId="198" formatCode="0.00000000000000%"/>
    <numFmt numFmtId="199" formatCode="#,##0.000000"/>
    <numFmt numFmtId="200" formatCode="0.000"/>
    <numFmt numFmtId="201" formatCode="0.000_);[Red]\(0.000\)"/>
    <numFmt numFmtId="202" formatCode="#,##0.0_);[Red]\(#,##0.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_ ;[Red]\-#,##0\ "/>
    <numFmt numFmtId="208" formatCode="[$-241A]d\.\ mmmm\ yyyy"/>
    <numFmt numFmtId="209" formatCode="0.0"/>
    <numFmt numFmtId="210" formatCode="0.00000%"/>
    <numFmt numFmtId="211" formatCode="0.0000000%"/>
    <numFmt numFmtId="212" formatCode="0.0000000000%"/>
  </numFmts>
  <fonts count="6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56"/>
      <name val="Arial"/>
      <family val="2"/>
    </font>
    <font>
      <b/>
      <sz val="9"/>
      <color indexed="18"/>
      <name val="Arial"/>
      <family val="2"/>
    </font>
    <font>
      <sz val="8"/>
      <name val="Tahoma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18"/>
      <name val="Arial Narrow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0"/>
      <color indexed="8"/>
      <name val="Arial Narrow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rgb="FFFFFFFF"/>
      <name val="Arial"/>
      <family val="2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408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hair"/>
      <bottom>
        <color indexed="63"/>
      </bottom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4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3" fontId="2" fillId="33" borderId="10" xfId="0" applyNumberFormat="1" applyFont="1" applyFill="1" applyBorder="1" applyAlignment="1" applyProtection="1">
      <alignment horizontal="center" vertical="center"/>
      <protection locked="0"/>
    </xf>
    <xf numFmtId="189" fontId="6" fillId="0" borderId="12" xfId="0" applyNumberFormat="1" applyFont="1" applyFill="1" applyBorder="1" applyAlignment="1" applyProtection="1">
      <alignment horizontal="center" vertical="center"/>
      <protection locked="0"/>
    </xf>
    <xf numFmtId="189" fontId="3" fillId="33" borderId="13" xfId="0" applyNumberFormat="1" applyFont="1" applyFill="1" applyBorder="1" applyAlignment="1" applyProtection="1">
      <alignment/>
      <protection locked="0"/>
    </xf>
    <xf numFmtId="189" fontId="3" fillId="34" borderId="10" xfId="0" applyNumberFormat="1" applyFont="1" applyFill="1" applyBorder="1" applyAlignment="1" applyProtection="1">
      <alignment/>
      <protection locked="0"/>
    </xf>
    <xf numFmtId="189" fontId="3" fillId="33" borderId="10" xfId="0" applyNumberFormat="1" applyFont="1" applyFill="1" applyBorder="1" applyAlignment="1" applyProtection="1">
      <alignment/>
      <protection locked="0"/>
    </xf>
    <xf numFmtId="2" fontId="2" fillId="35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0" fontId="0" fillId="35" borderId="10" xfId="58" applyNumberFormat="1" applyFont="1" applyFill="1" applyBorder="1" applyAlignment="1">
      <alignment horizontal="center" vertical="center"/>
    </xf>
    <xf numFmtId="10" fontId="0" fillId="36" borderId="10" xfId="0" applyNumberFormat="1" applyFill="1" applyBorder="1" applyAlignment="1" applyProtection="1">
      <alignment vertical="center"/>
      <protection locked="0"/>
    </xf>
    <xf numFmtId="10" fontId="0" fillId="0" borderId="10" xfId="0" applyNumberFormat="1" applyBorder="1" applyAlignment="1">
      <alignment vertical="center"/>
    </xf>
    <xf numFmtId="10" fontId="2" fillId="0" borderId="10" xfId="0" applyNumberFormat="1" applyFont="1" applyBorder="1" applyAlignment="1" applyProtection="1">
      <alignment horizontal="center" vertical="center"/>
      <protection hidden="1"/>
    </xf>
    <xf numFmtId="10" fontId="0" fillId="37" borderId="10" xfId="58" applyNumberFormat="1" applyFont="1" applyFill="1" applyBorder="1" applyAlignment="1">
      <alignment vertical="center"/>
    </xf>
    <xf numFmtId="10" fontId="0" fillId="0" borderId="10" xfId="0" applyNumberFormat="1" applyFont="1" applyFill="1" applyBorder="1" applyAlignment="1">
      <alignment vertical="center"/>
    </xf>
    <xf numFmtId="10" fontId="0" fillId="37" borderId="10" xfId="0" applyNumberFormat="1" applyFill="1" applyBorder="1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5" fillId="36" borderId="14" xfId="0" applyFont="1" applyFill="1" applyBorder="1" applyAlignment="1" applyProtection="1">
      <alignment horizontal="left" vertical="center" wrapText="1"/>
      <protection hidden="1"/>
    </xf>
    <xf numFmtId="0" fontId="5" fillId="36" borderId="11" xfId="0" applyFont="1" applyFill="1" applyBorder="1" applyAlignment="1" applyProtection="1">
      <alignment horizontal="left" vertical="center" wrapText="1"/>
      <protection hidden="1"/>
    </xf>
    <xf numFmtId="0" fontId="2" fillId="35" borderId="10" xfId="0" applyFont="1" applyFill="1" applyBorder="1" applyAlignment="1" applyProtection="1">
      <alignment horizontal="left" vertical="center" wrapText="1"/>
      <protection hidden="1"/>
    </xf>
    <xf numFmtId="189" fontId="3" fillId="9" borderId="1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 vertical="center" wrapText="1"/>
      <protection hidden="1"/>
    </xf>
    <xf numFmtId="18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left" vertical="center" wrapText="1"/>
      <protection hidden="1"/>
    </xf>
    <xf numFmtId="0" fontId="6" fillId="10" borderId="12" xfId="0" applyFont="1" applyFill="1" applyBorder="1" applyAlignment="1" applyProtection="1">
      <alignment horizontal="left" vertical="center" wrapText="1"/>
      <protection hidden="1"/>
    </xf>
    <xf numFmtId="0" fontId="61" fillId="38" borderId="0" xfId="0" applyFont="1" applyFill="1" applyAlignment="1">
      <alignment horizontal="left" vertical="center" wrapText="1"/>
    </xf>
    <xf numFmtId="0" fontId="62" fillId="39" borderId="15" xfId="0" applyFont="1" applyFill="1" applyBorder="1" applyAlignment="1">
      <alignment vertical="center" wrapText="1"/>
    </xf>
    <xf numFmtId="0" fontId="63" fillId="39" borderId="16" xfId="0" applyFont="1" applyFill="1" applyBorder="1" applyAlignment="1">
      <alignment horizontal="center" vertical="center" wrapText="1"/>
    </xf>
    <xf numFmtId="0" fontId="63" fillId="39" borderId="15" xfId="0" applyFont="1" applyFill="1" applyBorder="1" applyAlignment="1">
      <alignment vertical="center" wrapText="1"/>
    </xf>
    <xf numFmtId="0" fontId="64" fillId="40" borderId="15" xfId="0" applyFont="1" applyFill="1" applyBorder="1" applyAlignment="1">
      <alignment vertical="center" wrapText="1"/>
    </xf>
    <xf numFmtId="0" fontId="64" fillId="0" borderId="15" xfId="0" applyFont="1" applyBorder="1" applyAlignment="1">
      <alignment horizontal="right" vertical="center" wrapText="1"/>
    </xf>
    <xf numFmtId="0" fontId="63" fillId="39" borderId="15" xfId="0" applyFont="1" applyFill="1" applyBorder="1" applyAlignment="1">
      <alignment horizontal="center" vertical="center" wrapText="1"/>
    </xf>
    <xf numFmtId="3" fontId="6" fillId="1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33" borderId="18" xfId="42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3" fontId="9" fillId="41" borderId="19" xfId="0" applyNumberFormat="1" applyFont="1" applyFill="1" applyBorder="1" applyAlignment="1">
      <alignment vertical="center"/>
    </xf>
    <xf numFmtId="3" fontId="9" fillId="41" borderId="19" xfId="42" applyNumberFormat="1" applyFont="1" applyFill="1" applyBorder="1" applyAlignment="1" applyProtection="1">
      <alignment/>
      <protection hidden="1"/>
    </xf>
    <xf numFmtId="3" fontId="9" fillId="42" borderId="19" xfId="0" applyNumberFormat="1" applyFont="1" applyFill="1" applyBorder="1" applyAlignment="1">
      <alignment vertical="center"/>
    </xf>
    <xf numFmtId="3" fontId="9" fillId="42" borderId="19" xfId="42" applyNumberFormat="1" applyFont="1" applyFill="1" applyBorder="1" applyAlignment="1" applyProtection="1">
      <alignment/>
      <protection hidden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65" fillId="0" borderId="10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3" fontId="65" fillId="42" borderId="19" xfId="0" applyNumberFormat="1" applyFont="1" applyFill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49" fontId="65" fillId="42" borderId="22" xfId="0" applyNumberFormat="1" applyFont="1" applyFill="1" applyBorder="1" applyAlignment="1">
      <alignment horizontal="left" vertical="center" wrapText="1" indent="1"/>
    </xf>
    <xf numFmtId="49" fontId="9" fillId="41" borderId="22" xfId="0" applyNumberFormat="1" applyFont="1" applyFill="1" applyBorder="1" applyAlignment="1">
      <alignment horizontal="left" vertical="center" wrapText="1" indent="2"/>
    </xf>
    <xf numFmtId="49" fontId="9" fillId="42" borderId="22" xfId="0" applyNumberFormat="1" applyFont="1" applyFill="1" applyBorder="1" applyAlignment="1">
      <alignment horizontal="left" vertical="center" wrapText="1" indent="2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9" fontId="65" fillId="41" borderId="25" xfId="0" applyNumberFormat="1" applyFont="1" applyFill="1" applyBorder="1" applyAlignment="1">
      <alignment horizontal="left" vertical="center" wrapText="1" indent="1"/>
    </xf>
    <xf numFmtId="3" fontId="65" fillId="41" borderId="26" xfId="0" applyNumberFormat="1" applyFont="1" applyFill="1" applyBorder="1" applyAlignment="1">
      <alignment vertical="center"/>
    </xf>
    <xf numFmtId="49" fontId="65" fillId="0" borderId="27" xfId="0" applyNumberFormat="1" applyFont="1" applyBorder="1" applyAlignment="1">
      <alignment horizontal="left" vertical="center" wrapText="1" indent="1"/>
    </xf>
    <xf numFmtId="3" fontId="65" fillId="0" borderId="10" xfId="0" applyNumberFormat="1" applyFont="1" applyBorder="1" applyAlignment="1">
      <alignment vertical="center"/>
    </xf>
    <xf numFmtId="49" fontId="65" fillId="0" borderId="28" xfId="0" applyNumberFormat="1" applyFont="1" applyBorder="1" applyAlignment="1">
      <alignment horizontal="left" vertical="center" wrapText="1" indent="1"/>
    </xf>
    <xf numFmtId="49" fontId="66" fillId="0" borderId="29" xfId="0" applyNumberFormat="1" applyFont="1" applyBorder="1" applyAlignment="1">
      <alignment horizontal="left" vertical="center" indent="2"/>
    </xf>
    <xf numFmtId="49" fontId="65" fillId="0" borderId="30" xfId="0" applyNumberFormat="1" applyFont="1" applyBorder="1" applyAlignment="1">
      <alignment horizontal="left" vertical="center" wrapText="1" indent="1"/>
    </xf>
    <xf numFmtId="49" fontId="9" fillId="33" borderId="30" xfId="0" applyNumberFormat="1" applyFont="1" applyFill="1" applyBorder="1" applyAlignment="1" applyProtection="1">
      <alignment horizontal="left" indent="2"/>
      <protection hidden="1"/>
    </xf>
    <xf numFmtId="49" fontId="9" fillId="43" borderId="30" xfId="0" applyNumberFormat="1" applyFont="1" applyFill="1" applyBorder="1" applyAlignment="1">
      <alignment horizontal="left" vertical="center" wrapText="1" indent="2"/>
    </xf>
    <xf numFmtId="49" fontId="9" fillId="44" borderId="30" xfId="0" applyNumberFormat="1" applyFont="1" applyFill="1" applyBorder="1" applyAlignment="1">
      <alignment horizontal="left" vertical="center" wrapText="1" indent="2"/>
    </xf>
    <xf numFmtId="3" fontId="65" fillId="0" borderId="19" xfId="0" applyNumberFormat="1" applyFont="1" applyBorder="1" applyAlignment="1">
      <alignment vertical="center"/>
    </xf>
    <xf numFmtId="3" fontId="9" fillId="43" borderId="19" xfId="0" applyNumberFormat="1" applyFont="1" applyFill="1" applyBorder="1" applyAlignment="1">
      <alignment vertical="center"/>
    </xf>
    <xf numFmtId="3" fontId="9" fillId="44" borderId="19" xfId="0" applyNumberFormat="1" applyFont="1" applyFill="1" applyBorder="1" applyAlignment="1">
      <alignment vertical="center"/>
    </xf>
    <xf numFmtId="3" fontId="66" fillId="42" borderId="19" xfId="0" applyNumberFormat="1" applyFont="1" applyFill="1" applyBorder="1" applyAlignment="1">
      <alignment vertical="center"/>
    </xf>
    <xf numFmtId="0" fontId="8" fillId="0" borderId="31" xfId="0" applyFont="1" applyBorder="1" applyAlignment="1">
      <alignment horizontal="left" vertical="center" wrapText="1" indent="1"/>
    </xf>
    <xf numFmtId="3" fontId="8" fillId="0" borderId="13" xfId="0" applyNumberFormat="1" applyFont="1" applyBorder="1" applyAlignment="1">
      <alignment vertical="center"/>
    </xf>
    <xf numFmtId="49" fontId="8" fillId="17" borderId="22" xfId="0" applyNumberFormat="1" applyFont="1" applyFill="1" applyBorder="1" applyAlignment="1">
      <alignment horizontal="left" vertical="center" wrapText="1" indent="1"/>
    </xf>
    <xf numFmtId="3" fontId="8" fillId="17" borderId="19" xfId="0" applyNumberFormat="1" applyFont="1" applyFill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9" fontId="65" fillId="42" borderId="30" xfId="0" applyNumberFormat="1" applyFont="1" applyFill="1" applyBorder="1" applyAlignment="1">
      <alignment horizontal="left" vertical="center" wrapText="1" indent="1"/>
    </xf>
    <xf numFmtId="49" fontId="9" fillId="17" borderId="22" xfId="0" applyNumberFormat="1" applyFont="1" applyFill="1" applyBorder="1" applyAlignment="1">
      <alignment horizontal="left" vertical="center" wrapText="1" indent="2"/>
    </xf>
    <xf numFmtId="3" fontId="9" fillId="17" borderId="19" xfId="0" applyNumberFormat="1" applyFont="1" applyFill="1" applyBorder="1" applyAlignment="1">
      <alignment vertical="center"/>
    </xf>
    <xf numFmtId="49" fontId="65" fillId="45" borderId="30" xfId="0" applyNumberFormat="1" applyFont="1" applyFill="1" applyBorder="1" applyAlignment="1">
      <alignment horizontal="left" vertical="center" wrapText="1" indent="1"/>
    </xf>
    <xf numFmtId="3" fontId="65" fillId="45" borderId="19" xfId="0" applyNumberFormat="1" applyFont="1" applyFill="1" applyBorder="1" applyAlignment="1">
      <alignment vertical="center"/>
    </xf>
    <xf numFmtId="49" fontId="66" fillId="45" borderId="30" xfId="0" applyNumberFormat="1" applyFont="1" applyFill="1" applyBorder="1" applyAlignment="1">
      <alignment horizontal="left" vertical="center" wrapText="1" indent="2"/>
    </xf>
    <xf numFmtId="3" fontId="66" fillId="45" borderId="19" xfId="0" applyNumberFormat="1" applyFont="1" applyFill="1" applyBorder="1" applyAlignment="1">
      <alignment vertical="center"/>
    </xf>
    <xf numFmtId="3" fontId="9" fillId="45" borderId="19" xfId="0" applyNumberFormat="1" applyFont="1" applyFill="1" applyBorder="1" applyAlignment="1">
      <alignment vertical="center"/>
    </xf>
    <xf numFmtId="49" fontId="66" fillId="45" borderId="33" xfId="0" applyNumberFormat="1" applyFont="1" applyFill="1" applyBorder="1" applyAlignment="1">
      <alignment horizontal="left" vertical="center" wrapText="1" indent="2"/>
    </xf>
    <xf numFmtId="3" fontId="66" fillId="45" borderId="34" xfId="0" applyNumberFormat="1" applyFont="1" applyFill="1" applyBorder="1" applyAlignment="1">
      <alignment vertical="center"/>
    </xf>
    <xf numFmtId="3" fontId="9" fillId="45" borderId="34" xfId="0" applyNumberFormat="1" applyFont="1" applyFill="1" applyBorder="1" applyAlignment="1">
      <alignment vertical="center"/>
    </xf>
    <xf numFmtId="0" fontId="8" fillId="0" borderId="0" xfId="0" applyFont="1" applyBorder="1" applyAlignment="1" applyProtection="1">
      <alignment vertical="center" wrapText="1"/>
      <protection hidden="1"/>
    </xf>
    <xf numFmtId="10" fontId="8" fillId="0" borderId="0" xfId="58" applyNumberFormat="1" applyFont="1" applyBorder="1" applyAlignment="1" applyProtection="1">
      <alignment vertical="center"/>
      <protection hidden="1"/>
    </xf>
    <xf numFmtId="3" fontId="9" fillId="0" borderId="19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49" fontId="9" fillId="0" borderId="35" xfId="0" applyNumberFormat="1" applyFont="1" applyBorder="1" applyAlignment="1">
      <alignment horizontal="left" vertical="center" wrapText="1" indent="2"/>
    </xf>
    <xf numFmtId="3" fontId="9" fillId="0" borderId="35" xfId="0" applyNumberFormat="1" applyFont="1" applyBorder="1" applyAlignment="1">
      <alignment vertical="center"/>
    </xf>
    <xf numFmtId="49" fontId="9" fillId="0" borderId="19" xfId="0" applyNumberFormat="1" applyFont="1" applyBorder="1" applyAlignment="1">
      <alignment horizontal="left" vertical="center" wrapText="1" indent="2"/>
    </xf>
    <xf numFmtId="49" fontId="8" fillId="0" borderId="19" xfId="0" applyNumberFormat="1" applyFont="1" applyBorder="1" applyAlignment="1">
      <alignment horizontal="left" vertical="center" wrapText="1" indent="2"/>
    </xf>
    <xf numFmtId="3" fontId="8" fillId="0" borderId="19" xfId="0" applyNumberFormat="1" applyFont="1" applyBorder="1" applyAlignment="1">
      <alignment vertical="center"/>
    </xf>
    <xf numFmtId="49" fontId="9" fillId="0" borderId="19" xfId="0" applyNumberFormat="1" applyFont="1" applyFill="1" applyBorder="1" applyAlignment="1">
      <alignment horizontal="left" vertical="center" wrapText="1" indent="2"/>
    </xf>
    <xf numFmtId="10" fontId="9" fillId="0" borderId="19" xfId="0" applyNumberFormat="1" applyFont="1" applyBorder="1" applyAlignment="1">
      <alignment vertical="center"/>
    </xf>
    <xf numFmtId="10" fontId="9" fillId="0" borderId="19" xfId="58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66" fillId="0" borderId="19" xfId="0" applyFont="1" applyFill="1" applyBorder="1" applyAlignment="1">
      <alignment horizontal="center" vertical="center"/>
    </xf>
    <xf numFmtId="3" fontId="66" fillId="0" borderId="19" xfId="0" applyNumberFormat="1" applyFont="1" applyFill="1" applyBorder="1" applyAlignment="1">
      <alignment vertical="center"/>
    </xf>
    <xf numFmtId="3" fontId="9" fillId="0" borderId="19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66" fillId="0" borderId="36" xfId="0" applyFont="1" applyFill="1" applyBorder="1" applyAlignment="1">
      <alignment horizontal="center" vertical="center"/>
    </xf>
    <xf numFmtId="3" fontId="66" fillId="0" borderId="36" xfId="0" applyNumberFormat="1" applyFont="1" applyFill="1" applyBorder="1" applyAlignment="1">
      <alignment vertical="center"/>
    </xf>
    <xf numFmtId="3" fontId="9" fillId="0" borderId="36" xfId="0" applyNumberFormat="1" applyFont="1" applyFill="1" applyBorder="1" applyAlignment="1">
      <alignment vertical="center"/>
    </xf>
    <xf numFmtId="3" fontId="9" fillId="0" borderId="37" xfId="0" applyNumberFormat="1" applyFont="1" applyBorder="1" applyAlignment="1">
      <alignment vertical="center"/>
    </xf>
    <xf numFmtId="0" fontId="9" fillId="0" borderId="35" xfId="0" applyFont="1" applyFill="1" applyBorder="1" applyAlignment="1">
      <alignment horizontal="center" vertical="center"/>
    </xf>
    <xf numFmtId="3" fontId="9" fillId="0" borderId="35" xfId="0" applyNumberFormat="1" applyFont="1" applyFill="1" applyBorder="1" applyAlignment="1">
      <alignment vertical="center"/>
    </xf>
    <xf numFmtId="0" fontId="9" fillId="0" borderId="3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3" fontId="9" fillId="0" borderId="39" xfId="0" applyNumberFormat="1" applyFont="1" applyFill="1" applyBorder="1" applyAlignment="1">
      <alignment vertical="center"/>
    </xf>
    <xf numFmtId="0" fontId="65" fillId="0" borderId="36" xfId="0" applyFont="1" applyFill="1" applyBorder="1" applyAlignment="1">
      <alignment horizontal="center" vertical="center"/>
    </xf>
    <xf numFmtId="3" fontId="65" fillId="0" borderId="36" xfId="0" applyNumberFormat="1" applyFont="1" applyFill="1" applyBorder="1" applyAlignment="1">
      <alignment vertical="center"/>
    </xf>
    <xf numFmtId="3" fontId="65" fillId="0" borderId="39" xfId="0" applyNumberFormat="1" applyFont="1" applyFill="1" applyBorder="1" applyAlignment="1">
      <alignment vertical="center"/>
    </xf>
    <xf numFmtId="3" fontId="9" fillId="0" borderId="22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10" fontId="9" fillId="0" borderId="22" xfId="0" applyNumberFormat="1" applyFont="1" applyBorder="1" applyAlignment="1">
      <alignment vertical="center"/>
    </xf>
    <xf numFmtId="10" fontId="9" fillId="0" borderId="22" xfId="58" applyNumberFormat="1" applyFont="1" applyBorder="1" applyAlignment="1">
      <alignment vertical="center"/>
    </xf>
    <xf numFmtId="3" fontId="9" fillId="0" borderId="36" xfId="0" applyNumberFormat="1" applyFont="1" applyBorder="1" applyAlignment="1">
      <alignment vertical="center"/>
    </xf>
    <xf numFmtId="3" fontId="9" fillId="0" borderId="39" xfId="0" applyNumberFormat="1" applyFont="1" applyBorder="1" applyAlignment="1">
      <alignment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 wrapText="1"/>
      <protection hidden="1"/>
    </xf>
    <xf numFmtId="3" fontId="6" fillId="0" borderId="12" xfId="0" applyNumberFormat="1" applyFont="1" applyFill="1" applyBorder="1" applyAlignment="1" applyProtection="1">
      <alignment horizontal="center" vertical="center"/>
      <protection locked="0"/>
    </xf>
    <xf numFmtId="3" fontId="9" fillId="0" borderId="0" xfId="0" applyNumberFormat="1" applyFont="1" applyAlignment="1">
      <alignment vertical="center"/>
    </xf>
    <xf numFmtId="0" fontId="8" fillId="46" borderId="10" xfId="0" applyFont="1" applyFill="1" applyBorder="1" applyAlignment="1">
      <alignment/>
    </xf>
    <xf numFmtId="3" fontId="8" fillId="46" borderId="10" xfId="0" applyNumberFormat="1" applyFont="1" applyFill="1" applyBorder="1" applyAlignment="1">
      <alignment/>
    </xf>
    <xf numFmtId="0" fontId="8" fillId="46" borderId="38" xfId="0" applyFont="1" applyFill="1" applyBorder="1" applyAlignment="1">
      <alignment vertical="center"/>
    </xf>
    <xf numFmtId="49" fontId="8" fillId="46" borderId="22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3" fontId="9" fillId="47" borderId="10" xfId="0" applyNumberFormat="1" applyFont="1" applyFill="1" applyBorder="1" applyAlignment="1">
      <alignment vertical="center"/>
    </xf>
    <xf numFmtId="189" fontId="3" fillId="48" borderId="10" xfId="58" applyNumberFormat="1" applyFont="1" applyFill="1" applyBorder="1" applyAlignment="1" applyProtection="1">
      <alignment/>
      <protection locked="0"/>
    </xf>
    <xf numFmtId="189" fontId="3" fillId="48" borderId="10" xfId="0" applyNumberFormat="1" applyFont="1" applyFill="1" applyBorder="1" applyAlignment="1" applyProtection="1">
      <alignment/>
      <protection locked="0"/>
    </xf>
    <xf numFmtId="0" fontId="4" fillId="0" borderId="42" xfId="0" applyFont="1" applyBorder="1" applyAlignment="1">
      <alignment horizontal="center"/>
    </xf>
    <xf numFmtId="0" fontId="3" fillId="33" borderId="43" xfId="0" applyFont="1" applyFill="1" applyBorder="1" applyAlignment="1" applyProtection="1">
      <alignment/>
      <protection hidden="1"/>
    </xf>
    <xf numFmtId="189" fontId="3" fillId="33" borderId="44" xfId="0" applyNumberFormat="1" applyFont="1" applyFill="1" applyBorder="1" applyAlignment="1" applyProtection="1">
      <alignment/>
      <protection locked="0"/>
    </xf>
    <xf numFmtId="0" fontId="3" fillId="9" borderId="45" xfId="0" applyFont="1" applyFill="1" applyBorder="1" applyAlignment="1" applyProtection="1">
      <alignment vertical="center" wrapText="1"/>
      <protection hidden="1"/>
    </xf>
    <xf numFmtId="189" fontId="3" fillId="9" borderId="46" xfId="0" applyNumberFormat="1" applyFont="1" applyFill="1" applyBorder="1" applyAlignment="1" applyProtection="1">
      <alignment/>
      <protection locked="0"/>
    </xf>
    <xf numFmtId="0" fontId="3" fillId="48" borderId="45" xfId="0" applyFont="1" applyFill="1" applyBorder="1" applyAlignment="1" applyProtection="1">
      <alignment/>
      <protection hidden="1"/>
    </xf>
    <xf numFmtId="189" fontId="3" fillId="48" borderId="46" xfId="0" applyNumberFormat="1" applyFont="1" applyFill="1" applyBorder="1" applyAlignment="1" applyProtection="1">
      <alignment/>
      <protection locked="0"/>
    </xf>
    <xf numFmtId="0" fontId="3" fillId="48" borderId="45" xfId="0" applyFont="1" applyFill="1" applyBorder="1" applyAlignment="1" applyProtection="1">
      <alignment vertical="center" wrapText="1"/>
      <protection hidden="1"/>
    </xf>
    <xf numFmtId="3" fontId="3" fillId="33" borderId="43" xfId="0" applyNumberFormat="1" applyFont="1" applyFill="1" applyBorder="1" applyAlignment="1" applyProtection="1">
      <alignment/>
      <protection hidden="1"/>
    </xf>
    <xf numFmtId="3" fontId="3" fillId="33" borderId="45" xfId="0" applyNumberFormat="1" applyFont="1" applyFill="1" applyBorder="1" applyAlignment="1" applyProtection="1">
      <alignment/>
      <protection hidden="1"/>
    </xf>
    <xf numFmtId="189" fontId="3" fillId="33" borderId="46" xfId="0" applyNumberFormat="1" applyFont="1" applyFill="1" applyBorder="1" applyAlignment="1" applyProtection="1">
      <alignment/>
      <protection locked="0"/>
    </xf>
    <xf numFmtId="3" fontId="3" fillId="34" borderId="45" xfId="0" applyNumberFormat="1" applyFont="1" applyFill="1" applyBorder="1" applyAlignment="1" applyProtection="1">
      <alignment/>
      <protection hidden="1"/>
    </xf>
    <xf numFmtId="189" fontId="3" fillId="34" borderId="46" xfId="0" applyNumberFormat="1" applyFont="1" applyFill="1" applyBorder="1" applyAlignment="1" applyProtection="1">
      <alignment/>
      <protection locked="0"/>
    </xf>
    <xf numFmtId="0" fontId="4" fillId="0" borderId="47" xfId="0" applyFont="1" applyBorder="1" applyAlignment="1" applyProtection="1">
      <alignment horizontal="center" vertical="center" wrapText="1"/>
      <protection hidden="1"/>
    </xf>
    <xf numFmtId="0" fontId="4" fillId="0" borderId="47" xfId="0" applyFont="1" applyBorder="1" applyAlignment="1">
      <alignment horizontal="center"/>
    </xf>
    <xf numFmtId="3" fontId="3" fillId="34" borderId="48" xfId="0" applyNumberFormat="1" applyFont="1" applyFill="1" applyBorder="1" applyAlignment="1" applyProtection="1">
      <alignment/>
      <protection hidden="1"/>
    </xf>
    <xf numFmtId="189" fontId="3" fillId="34" borderId="49" xfId="0" applyNumberFormat="1" applyFont="1" applyFill="1" applyBorder="1" applyAlignment="1" applyProtection="1">
      <alignment/>
      <protection locked="0"/>
    </xf>
    <xf numFmtId="189" fontId="3" fillId="34" borderId="50" xfId="0" applyNumberFormat="1" applyFont="1" applyFill="1" applyBorder="1" applyAlignment="1" applyProtection="1">
      <alignment/>
      <protection locked="0"/>
    </xf>
    <xf numFmtId="0" fontId="4" fillId="0" borderId="42" xfId="0" applyFont="1" applyBorder="1" applyAlignment="1" applyProtection="1">
      <alignment horizontal="center" wrapText="1"/>
      <protection hidden="1"/>
    </xf>
    <xf numFmtId="0" fontId="3" fillId="48" borderId="48" xfId="0" applyFont="1" applyFill="1" applyBorder="1" applyAlignment="1" applyProtection="1">
      <alignment vertical="center" wrapText="1"/>
      <protection hidden="1"/>
    </xf>
    <xf numFmtId="189" fontId="3" fillId="48" borderId="49" xfId="0" applyNumberFormat="1" applyFont="1" applyFill="1" applyBorder="1" applyAlignment="1" applyProtection="1">
      <alignment/>
      <protection locked="0"/>
    </xf>
    <xf numFmtId="189" fontId="3" fillId="48" borderId="50" xfId="0" applyNumberFormat="1" applyFont="1" applyFill="1" applyBorder="1" applyAlignment="1" applyProtection="1">
      <alignment/>
      <protection locked="0"/>
    </xf>
    <xf numFmtId="0" fontId="8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9" fillId="43" borderId="18" xfId="0" applyFont="1" applyFill="1" applyBorder="1" applyAlignment="1">
      <alignment horizontal="center" vertical="center"/>
    </xf>
    <xf numFmtId="0" fontId="9" fillId="44" borderId="18" xfId="0" applyFont="1" applyFill="1" applyBorder="1" applyAlignment="1">
      <alignment horizontal="center" vertical="center"/>
    </xf>
    <xf numFmtId="0" fontId="65" fillId="42" borderId="18" xfId="0" applyFont="1" applyFill="1" applyBorder="1" applyAlignment="1">
      <alignment horizontal="center" vertical="center"/>
    </xf>
    <xf numFmtId="0" fontId="65" fillId="45" borderId="18" xfId="0" applyFont="1" applyFill="1" applyBorder="1" applyAlignment="1">
      <alignment horizontal="center" vertical="center"/>
    </xf>
    <xf numFmtId="0" fontId="66" fillId="45" borderId="18" xfId="0" applyFont="1" applyFill="1" applyBorder="1" applyAlignment="1">
      <alignment horizontal="center" vertical="center"/>
    </xf>
    <xf numFmtId="0" fontId="66" fillId="45" borderId="53" xfId="0" applyFont="1" applyFill="1" applyBorder="1" applyAlignment="1">
      <alignment horizontal="center" vertical="center"/>
    </xf>
    <xf numFmtId="0" fontId="65" fillId="41" borderId="26" xfId="0" applyFont="1" applyFill="1" applyBorder="1" applyAlignment="1">
      <alignment horizontal="center" vertical="center"/>
    </xf>
    <xf numFmtId="0" fontId="9" fillId="41" borderId="19" xfId="0" applyFont="1" applyFill="1" applyBorder="1" applyAlignment="1">
      <alignment horizontal="center" vertical="center"/>
    </xf>
    <xf numFmtId="0" fontId="65" fillId="42" borderId="19" xfId="0" applyFont="1" applyFill="1" applyBorder="1" applyAlignment="1">
      <alignment horizontal="center" vertical="center"/>
    </xf>
    <xf numFmtId="0" fontId="9" fillId="42" borderId="19" xfId="0" applyFont="1" applyFill="1" applyBorder="1" applyAlignment="1">
      <alignment horizontal="center" vertical="center"/>
    </xf>
    <xf numFmtId="0" fontId="8" fillId="17" borderId="19" xfId="0" applyFont="1" applyFill="1" applyBorder="1" applyAlignment="1">
      <alignment horizontal="center" vertical="center"/>
    </xf>
    <xf numFmtId="0" fontId="9" fillId="17" borderId="19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3" fontId="9" fillId="0" borderId="26" xfId="0" applyNumberFormat="1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 wrapText="1" indent="1"/>
    </xf>
    <xf numFmtId="0" fontId="8" fillId="0" borderId="22" xfId="0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left" vertical="center" wrapText="1" indent="2"/>
    </xf>
    <xf numFmtId="0" fontId="8" fillId="0" borderId="54" xfId="0" applyFont="1" applyBorder="1" applyAlignment="1">
      <alignment horizontal="center" vertical="center"/>
    </xf>
    <xf numFmtId="49" fontId="9" fillId="0" borderId="55" xfId="0" applyNumberFormat="1" applyFont="1" applyBorder="1" applyAlignment="1">
      <alignment horizontal="left" vertical="center" wrapText="1" indent="2"/>
    </xf>
    <xf numFmtId="3" fontId="9" fillId="0" borderId="56" xfId="0" applyNumberFormat="1" applyFont="1" applyBorder="1" applyAlignment="1">
      <alignment vertical="center"/>
    </xf>
    <xf numFmtId="3" fontId="66" fillId="0" borderId="26" xfId="0" applyNumberFormat="1" applyFont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47" borderId="10" xfId="0" applyFont="1" applyFill="1" applyBorder="1" applyAlignment="1">
      <alignment horizontal="left" vertical="center" wrapText="1" indent="1"/>
    </xf>
    <xf numFmtId="3" fontId="65" fillId="0" borderId="0" xfId="0" applyNumberFormat="1" applyFont="1" applyFill="1" applyBorder="1" applyAlignment="1">
      <alignment vertical="center"/>
    </xf>
    <xf numFmtId="0" fontId="8" fillId="32" borderId="10" xfId="0" applyFont="1" applyFill="1" applyBorder="1" applyAlignment="1">
      <alignment horizontal="center" vertical="center" wrapText="1"/>
    </xf>
    <xf numFmtId="3" fontId="65" fillId="49" borderId="10" xfId="0" applyNumberFormat="1" applyFont="1" applyFill="1" applyBorder="1" applyAlignment="1">
      <alignment vertical="center"/>
    </xf>
    <xf numFmtId="0" fontId="8" fillId="49" borderId="10" xfId="0" applyFont="1" applyFill="1" applyBorder="1" applyAlignment="1">
      <alignment horizontal="center" vertical="center" wrapText="1"/>
    </xf>
    <xf numFmtId="0" fontId="65" fillId="49" borderId="10" xfId="0" applyFont="1" applyFill="1" applyBorder="1" applyAlignment="1">
      <alignment horizontal="left" vertical="center" wrapText="1" indent="1"/>
    </xf>
    <xf numFmtId="0" fontId="66" fillId="47" borderId="13" xfId="0" applyFont="1" applyFill="1" applyBorder="1" applyAlignment="1">
      <alignment horizontal="left" vertical="center" wrapText="1" indent="1"/>
    </xf>
    <xf numFmtId="3" fontId="66" fillId="47" borderId="13" xfId="0" applyNumberFormat="1" applyFont="1" applyFill="1" applyBorder="1" applyAlignment="1">
      <alignment vertical="center"/>
    </xf>
    <xf numFmtId="0" fontId="66" fillId="47" borderId="10" xfId="0" applyFont="1" applyFill="1" applyBorder="1" applyAlignment="1">
      <alignment horizontal="left" vertical="center" wrapText="1" indent="1"/>
    </xf>
    <xf numFmtId="3" fontId="66" fillId="47" borderId="10" xfId="0" applyNumberFormat="1" applyFont="1" applyFill="1" applyBorder="1" applyAlignment="1">
      <alignment vertical="center"/>
    </xf>
    <xf numFmtId="0" fontId="9" fillId="47" borderId="13" xfId="0" applyFont="1" applyFill="1" applyBorder="1" applyAlignment="1">
      <alignment horizontal="center" vertical="center" wrapText="1"/>
    </xf>
    <xf numFmtId="0" fontId="9" fillId="47" borderId="10" xfId="0" applyFont="1" applyFill="1" applyBorder="1" applyAlignment="1">
      <alignment horizontal="center" vertical="center" wrapText="1"/>
    </xf>
    <xf numFmtId="0" fontId="9" fillId="47" borderId="10" xfId="0" applyFont="1" applyFill="1" applyBorder="1" applyAlignment="1">
      <alignment horizontal="center" vertical="center"/>
    </xf>
    <xf numFmtId="0" fontId="8" fillId="16" borderId="57" xfId="0" applyFont="1" applyFill="1" applyBorder="1" applyAlignment="1">
      <alignment horizontal="center" vertical="center"/>
    </xf>
    <xf numFmtId="0" fontId="65" fillId="16" borderId="57" xfId="0" applyFont="1" applyFill="1" applyBorder="1" applyAlignment="1">
      <alignment horizontal="left" vertical="center" wrapText="1" indent="1"/>
    </xf>
    <xf numFmtId="3" fontId="65" fillId="16" borderId="57" xfId="0" applyNumberFormat="1" applyFont="1" applyFill="1" applyBorder="1" applyAlignment="1">
      <alignment vertical="center"/>
    </xf>
    <xf numFmtId="189" fontId="8" fillId="0" borderId="0" xfId="58" applyNumberFormat="1" applyFont="1" applyBorder="1" applyAlignment="1">
      <alignment vertical="center"/>
    </xf>
    <xf numFmtId="9" fontId="8" fillId="7" borderId="10" xfId="58" applyFont="1" applyFill="1" applyBorder="1" applyAlignment="1">
      <alignment vertical="center"/>
    </xf>
    <xf numFmtId="0" fontId="9" fillId="7" borderId="10" xfId="0" applyFont="1" applyFill="1" applyBorder="1" applyAlignment="1">
      <alignment vertical="center"/>
    </xf>
    <xf numFmtId="0" fontId="9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49" fontId="8" fillId="10" borderId="35" xfId="0" applyNumberFormat="1" applyFont="1" applyFill="1" applyBorder="1" applyAlignment="1" applyProtection="1">
      <alignment horizontal="left" vertical="center" indent="1"/>
      <protection hidden="1"/>
    </xf>
    <xf numFmtId="3" fontId="8" fillId="10" borderId="35" xfId="0" applyNumberFormat="1" applyFont="1" applyFill="1" applyBorder="1" applyAlignment="1" applyProtection="1">
      <alignment vertical="center"/>
      <protection hidden="1"/>
    </xf>
    <xf numFmtId="49" fontId="8" fillId="10" borderId="19" xfId="0" applyNumberFormat="1" applyFont="1" applyFill="1" applyBorder="1" applyAlignment="1" applyProtection="1">
      <alignment horizontal="left" vertical="center" indent="1"/>
      <protection hidden="1"/>
    </xf>
    <xf numFmtId="3" fontId="8" fillId="10" borderId="19" xfId="0" applyNumberFormat="1" applyFont="1" applyFill="1" applyBorder="1" applyAlignment="1" applyProtection="1">
      <alignment vertical="center"/>
      <protection hidden="1"/>
    </xf>
    <xf numFmtId="49" fontId="8" fillId="13" borderId="19" xfId="0" applyNumberFormat="1" applyFont="1" applyFill="1" applyBorder="1" applyAlignment="1" applyProtection="1">
      <alignment horizontal="left" vertical="center" wrapText="1" indent="1"/>
      <protection hidden="1"/>
    </xf>
    <xf numFmtId="3" fontId="8" fillId="13" borderId="19" xfId="0" applyNumberFormat="1" applyFont="1" applyFill="1" applyBorder="1" applyAlignment="1" applyProtection="1">
      <alignment vertical="center"/>
      <protection hidden="1"/>
    </xf>
    <xf numFmtId="49" fontId="9" fillId="0" borderId="19" xfId="0" applyNumberFormat="1" applyFont="1" applyBorder="1" applyAlignment="1" applyProtection="1">
      <alignment horizontal="left" vertical="center" wrapText="1" indent="1"/>
      <protection hidden="1"/>
    </xf>
    <xf numFmtId="3" fontId="9" fillId="0" borderId="19" xfId="0" applyNumberFormat="1" applyFont="1" applyBorder="1" applyAlignment="1" applyProtection="1">
      <alignment vertical="center"/>
      <protection hidden="1"/>
    </xf>
    <xf numFmtId="49" fontId="8" fillId="18" borderId="56" xfId="0" applyNumberFormat="1" applyFont="1" applyFill="1" applyBorder="1" applyAlignment="1" applyProtection="1">
      <alignment horizontal="left" vertical="center" indent="1"/>
      <protection hidden="1"/>
    </xf>
    <xf numFmtId="3" fontId="9" fillId="18" borderId="56" xfId="0" applyNumberFormat="1" applyFont="1" applyFill="1" applyBorder="1" applyAlignment="1" applyProtection="1">
      <alignment vertical="center"/>
      <protection hidden="1"/>
    </xf>
    <xf numFmtId="0" fontId="13" fillId="49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9" fillId="0" borderId="0" xfId="0" applyFont="1" applyFill="1" applyAlignment="1" applyProtection="1">
      <alignment vertical="center"/>
      <protection hidden="1"/>
    </xf>
    <xf numFmtId="49" fontId="8" fillId="0" borderId="0" xfId="0" applyNumberFormat="1" applyFont="1" applyFill="1" applyBorder="1" applyAlignment="1" applyProtection="1">
      <alignment horizontal="left" vertical="center" indent="1"/>
      <protection hidden="1"/>
    </xf>
    <xf numFmtId="3" fontId="9" fillId="0" borderId="0" xfId="0" applyNumberFormat="1" applyFont="1" applyFill="1" applyBorder="1" applyAlignment="1" applyProtection="1">
      <alignment vertical="center"/>
      <protection hidden="1"/>
    </xf>
    <xf numFmtId="3" fontId="8" fillId="45" borderId="10" xfId="0" applyNumberFormat="1" applyFont="1" applyFill="1" applyBorder="1" applyAlignment="1">
      <alignment vertical="center"/>
    </xf>
    <xf numFmtId="3" fontId="8" fillId="46" borderId="19" xfId="0" applyNumberFormat="1" applyFont="1" applyFill="1" applyBorder="1" applyAlignment="1">
      <alignment vertical="center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8" fillId="36" borderId="14" xfId="0" applyFont="1" applyFill="1" applyBorder="1" applyAlignment="1" applyProtection="1">
      <alignment horizontal="center" vertical="center" wrapText="1"/>
      <protection hidden="1"/>
    </xf>
    <xf numFmtId="40" fontId="8" fillId="33" borderId="58" xfId="0" applyNumberFormat="1" applyFont="1" applyFill="1" applyBorder="1" applyAlignment="1" applyProtection="1">
      <alignment horizontal="center" vertical="center"/>
      <protection locked="0"/>
    </xf>
    <xf numFmtId="202" fontId="9" fillId="0" borderId="0" xfId="0" applyNumberFormat="1" applyFont="1" applyFill="1" applyBorder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8" fillId="0" borderId="13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8" fillId="35" borderId="10" xfId="0" applyFont="1" applyFill="1" applyBorder="1" applyAlignment="1">
      <alignment horizontal="center" vertical="center"/>
    </xf>
    <xf numFmtId="0" fontId="9" fillId="0" borderId="59" xfId="0" applyFont="1" applyBorder="1" applyAlignment="1">
      <alignment vertical="center"/>
    </xf>
    <xf numFmtId="0" fontId="9" fillId="0" borderId="60" xfId="0" applyFont="1" applyBorder="1" applyAlignment="1">
      <alignment vertical="center"/>
    </xf>
    <xf numFmtId="0" fontId="8" fillId="33" borderId="61" xfId="0" applyFont="1" applyFill="1" applyBorder="1" applyAlignment="1" applyProtection="1">
      <alignment vertical="center" wrapText="1"/>
      <protection hidden="1"/>
    </xf>
    <xf numFmtId="3" fontId="8" fillId="33" borderId="62" xfId="0" applyNumberFormat="1" applyFont="1" applyFill="1" applyBorder="1" applyAlignment="1">
      <alignment vertical="center"/>
    </xf>
    <xf numFmtId="3" fontId="8" fillId="33" borderId="63" xfId="0" applyNumberFormat="1" applyFont="1" applyFill="1" applyBorder="1" applyAlignment="1">
      <alignment vertical="center"/>
    </xf>
    <xf numFmtId="0" fontId="9" fillId="33" borderId="64" xfId="0" applyFont="1" applyFill="1" applyBorder="1" applyAlignment="1" applyProtection="1">
      <alignment vertical="center"/>
      <protection hidden="1"/>
    </xf>
    <xf numFmtId="3" fontId="9" fillId="33" borderId="65" xfId="0" applyNumberFormat="1" applyFont="1" applyFill="1" applyBorder="1" applyAlignment="1">
      <alignment vertical="center"/>
    </xf>
    <xf numFmtId="3" fontId="9" fillId="33" borderId="66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vertical="center"/>
    </xf>
    <xf numFmtId="0" fontId="8" fillId="0" borderId="63" xfId="0" applyFont="1" applyFill="1" applyBorder="1" applyAlignment="1">
      <alignment horizontal="center" vertical="center"/>
    </xf>
    <xf numFmtId="0" fontId="8" fillId="36" borderId="6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201" fontId="9" fillId="36" borderId="20" xfId="0" applyNumberFormat="1" applyFont="1" applyFill="1" applyBorder="1" applyAlignment="1">
      <alignment vertical="center"/>
    </xf>
    <xf numFmtId="40" fontId="9" fillId="36" borderId="70" xfId="0" applyNumberFormat="1" applyFont="1" applyFill="1" applyBorder="1" applyAlignment="1" applyProtection="1">
      <alignment vertical="center"/>
      <protection locked="0"/>
    </xf>
    <xf numFmtId="40" fontId="9" fillId="36" borderId="65" xfId="0" applyNumberFormat="1" applyFont="1" applyFill="1" applyBorder="1" applyAlignment="1" applyProtection="1">
      <alignment vertical="center"/>
      <protection locked="0"/>
    </xf>
    <xf numFmtId="40" fontId="9" fillId="36" borderId="66" xfId="0" applyNumberFormat="1" applyFont="1" applyFill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hidden="1"/>
    </xf>
    <xf numFmtId="0" fontId="9" fillId="0" borderId="10" xfId="0" applyFont="1" applyBorder="1" applyAlignment="1" applyProtection="1">
      <alignment vertical="center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38" fontId="9" fillId="33" borderId="10" xfId="0" applyNumberFormat="1" applyFont="1" applyFill="1" applyBorder="1" applyAlignment="1" applyProtection="1">
      <alignment vertical="center"/>
      <protection locked="0"/>
    </xf>
    <xf numFmtId="0" fontId="9" fillId="35" borderId="10" xfId="0" applyFont="1" applyFill="1" applyBorder="1" applyAlignment="1">
      <alignment vertical="center"/>
    </xf>
    <xf numFmtId="0" fontId="9" fillId="35" borderId="10" xfId="0" applyFont="1" applyFill="1" applyBorder="1" applyAlignment="1">
      <alignment horizontal="center" vertical="center"/>
    </xf>
    <xf numFmtId="10" fontId="9" fillId="33" borderId="10" xfId="0" applyNumberFormat="1" applyFont="1" applyFill="1" applyBorder="1" applyAlignment="1" applyProtection="1">
      <alignment vertical="center"/>
      <protection locked="0"/>
    </xf>
    <xf numFmtId="0" fontId="9" fillId="36" borderId="10" xfId="0" applyFont="1" applyFill="1" applyBorder="1" applyAlignment="1" applyProtection="1">
      <alignment vertical="center"/>
      <protection hidden="1"/>
    </xf>
    <xf numFmtId="207" fontId="9" fillId="36" borderId="10" xfId="0" applyNumberFormat="1" applyFont="1" applyFill="1" applyBorder="1" applyAlignment="1">
      <alignment vertical="center"/>
    </xf>
    <xf numFmtId="207" fontId="9" fillId="36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 applyProtection="1">
      <alignment vertical="center"/>
      <protection locked="0"/>
    </xf>
    <xf numFmtId="3" fontId="9" fillId="36" borderId="10" xfId="0" applyNumberFormat="1" applyFont="1" applyFill="1" applyBorder="1" applyAlignment="1" applyProtection="1">
      <alignment vertical="center"/>
      <protection hidden="1"/>
    </xf>
    <xf numFmtId="0" fontId="9" fillId="0" borderId="10" xfId="0" applyFont="1" applyFill="1" applyBorder="1" applyAlignment="1">
      <alignment vertical="center"/>
    </xf>
    <xf numFmtId="0" fontId="9" fillId="35" borderId="10" xfId="0" applyFont="1" applyFill="1" applyBorder="1" applyAlignment="1" applyProtection="1">
      <alignment vertical="center"/>
      <protection hidden="1"/>
    </xf>
    <xf numFmtId="207" fontId="9" fillId="35" borderId="10" xfId="0" applyNumberFormat="1" applyFont="1" applyFill="1" applyBorder="1" applyAlignment="1">
      <alignment vertical="center"/>
    </xf>
    <xf numFmtId="3" fontId="9" fillId="35" borderId="10" xfId="0" applyNumberFormat="1" applyFont="1" applyFill="1" applyBorder="1" applyAlignment="1" applyProtection="1">
      <alignment vertical="center"/>
      <protection hidden="1"/>
    </xf>
    <xf numFmtId="0" fontId="9" fillId="0" borderId="10" xfId="0" applyFont="1" applyBorder="1" applyAlignment="1" applyProtection="1">
      <alignment vertical="center" wrapText="1"/>
      <protection hidden="1"/>
    </xf>
    <xf numFmtId="38" fontId="12" fillId="0" borderId="10" xfId="0" applyNumberFormat="1" applyFont="1" applyFill="1" applyBorder="1" applyAlignment="1">
      <alignment horizontal="right" vertical="center"/>
    </xf>
    <xf numFmtId="0" fontId="9" fillId="0" borderId="23" xfId="0" applyFont="1" applyFill="1" applyBorder="1" applyAlignment="1">
      <alignment vertical="center"/>
    </xf>
    <xf numFmtId="38" fontId="9" fillId="0" borderId="0" xfId="0" applyNumberFormat="1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9" fillId="0" borderId="71" xfId="0" applyFont="1" applyFill="1" applyBorder="1" applyAlignment="1">
      <alignment vertical="center"/>
    </xf>
    <xf numFmtId="37" fontId="9" fillId="0" borderId="32" xfId="0" applyNumberFormat="1" applyFont="1" applyFill="1" applyBorder="1" applyAlignment="1">
      <alignment vertical="center"/>
    </xf>
    <xf numFmtId="37" fontId="9" fillId="0" borderId="0" xfId="0" applyNumberFormat="1" applyFont="1" applyFill="1" applyBorder="1" applyAlignment="1">
      <alignment vertical="center"/>
    </xf>
    <xf numFmtId="0" fontId="9" fillId="0" borderId="72" xfId="0" applyFont="1" applyFill="1" applyBorder="1" applyAlignment="1">
      <alignment vertical="center"/>
    </xf>
    <xf numFmtId="3" fontId="9" fillId="33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72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3" fontId="9" fillId="0" borderId="0" xfId="0" applyNumberFormat="1" applyFont="1" applyAlignment="1">
      <alignment/>
    </xf>
    <xf numFmtId="3" fontId="9" fillId="33" borderId="0" xfId="0" applyNumberFormat="1" applyFont="1" applyFill="1" applyAlignment="1">
      <alignment/>
    </xf>
    <xf numFmtId="0" fontId="8" fillId="36" borderId="10" xfId="0" applyFont="1" applyFill="1" applyBorder="1" applyAlignment="1">
      <alignment horizontal="center" vertical="center" wrapText="1"/>
    </xf>
    <xf numFmtId="2" fontId="8" fillId="36" borderId="10" xfId="0" applyNumberFormat="1" applyFont="1" applyFill="1" applyBorder="1" applyAlignment="1">
      <alignment/>
    </xf>
    <xf numFmtId="2" fontId="8" fillId="36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8" fillId="0" borderId="0" xfId="0" applyFont="1" applyAlignment="1" applyProtection="1">
      <alignment horizontal="center" vertical="center" wrapText="1"/>
      <protection hidden="1"/>
    </xf>
    <xf numFmtId="190" fontId="8" fillId="0" borderId="0" xfId="0" applyNumberFormat="1" applyFont="1" applyAlignment="1">
      <alignment horizontal="center" vertical="center" wrapText="1"/>
    </xf>
    <xf numFmtId="0" fontId="9" fillId="36" borderId="10" xfId="0" applyFont="1" applyFill="1" applyBorder="1" applyAlignment="1">
      <alignment/>
    </xf>
    <xf numFmtId="3" fontId="9" fillId="0" borderId="2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33" borderId="10" xfId="0" applyNumberFormat="1" applyFont="1" applyFill="1" applyBorder="1" applyAlignment="1">
      <alignment/>
    </xf>
    <xf numFmtId="3" fontId="9" fillId="36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3" fontId="9" fillId="50" borderId="10" xfId="0" applyNumberFormat="1" applyFont="1" applyFill="1" applyBorder="1" applyAlignment="1">
      <alignment/>
    </xf>
    <xf numFmtId="3" fontId="9" fillId="35" borderId="10" xfId="0" applyNumberFormat="1" applyFont="1" applyFill="1" applyBorder="1" applyAlignment="1">
      <alignment/>
    </xf>
    <xf numFmtId="0" fontId="8" fillId="0" borderId="0" xfId="0" applyFont="1" applyAlignment="1">
      <alignment horizontal="center" vertical="center" wrapText="1"/>
    </xf>
    <xf numFmtId="3" fontId="9" fillId="0" borderId="23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indent="2"/>
    </xf>
    <xf numFmtId="9" fontId="9" fillId="0" borderId="0" xfId="58" applyFont="1" applyAlignment="1">
      <alignment vertical="center"/>
    </xf>
    <xf numFmtId="0" fontId="8" fillId="49" borderId="73" xfId="0" applyFont="1" applyFill="1" applyBorder="1" applyAlignment="1">
      <alignment horizontal="center" vertical="center"/>
    </xf>
    <xf numFmtId="3" fontId="8" fillId="49" borderId="73" xfId="0" applyNumberFormat="1" applyFont="1" applyFill="1" applyBorder="1" applyAlignment="1">
      <alignment vertical="center"/>
    </xf>
    <xf numFmtId="49" fontId="9" fillId="0" borderId="40" xfId="0" applyNumberFormat="1" applyFont="1" applyFill="1" applyBorder="1" applyAlignment="1">
      <alignment horizontal="left" vertical="center" indent="2"/>
    </xf>
    <xf numFmtId="49" fontId="9" fillId="0" borderId="22" xfId="0" applyNumberFormat="1" applyFont="1" applyFill="1" applyBorder="1" applyAlignment="1">
      <alignment horizontal="left" vertical="center" wrapText="1" indent="2"/>
    </xf>
    <xf numFmtId="49" fontId="8" fillId="0" borderId="41" xfId="0" applyNumberFormat="1" applyFont="1" applyFill="1" applyBorder="1" applyAlignment="1">
      <alignment horizontal="left" vertical="center" wrapText="1" indent="2"/>
    </xf>
    <xf numFmtId="49" fontId="66" fillId="0" borderId="38" xfId="0" applyNumberFormat="1" applyFont="1" applyFill="1" applyBorder="1" applyAlignment="1">
      <alignment horizontal="left" vertical="center" wrapText="1" indent="2"/>
    </xf>
    <xf numFmtId="49" fontId="66" fillId="0" borderId="74" xfId="0" applyNumberFormat="1" applyFont="1" applyFill="1" applyBorder="1" applyAlignment="1">
      <alignment horizontal="left" vertical="center" wrapText="1" indent="2"/>
    </xf>
    <xf numFmtId="49" fontId="65" fillId="0" borderId="74" xfId="0" applyNumberFormat="1" applyFont="1" applyFill="1" applyBorder="1" applyAlignment="1">
      <alignment horizontal="left" vertical="center" wrapText="1" indent="2"/>
    </xf>
    <xf numFmtId="49" fontId="8" fillId="49" borderId="75" xfId="0" applyNumberFormat="1" applyFont="1" applyFill="1" applyBorder="1" applyAlignment="1">
      <alignment horizontal="left" vertical="center" wrapText="1" indent="2"/>
    </xf>
    <xf numFmtId="0" fontId="8" fillId="7" borderId="10" xfId="0" applyFont="1" applyFill="1" applyBorder="1" applyAlignment="1">
      <alignment horizontal="left" vertical="center" wrapText="1" indent="2"/>
    </xf>
    <xf numFmtId="0" fontId="9" fillId="0" borderId="76" xfId="0" applyFont="1" applyFill="1" applyBorder="1" applyAlignment="1">
      <alignment horizontal="center" vertical="center"/>
    </xf>
    <xf numFmtId="49" fontId="9" fillId="0" borderId="36" xfId="0" applyNumberFormat="1" applyFont="1" applyFill="1" applyBorder="1" applyAlignment="1">
      <alignment horizontal="left" vertical="center" wrapText="1" indent="2"/>
    </xf>
    <xf numFmtId="0" fontId="9" fillId="0" borderId="14" xfId="0" applyFont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left" vertical="center" wrapText="1" indent="2"/>
    </xf>
    <xf numFmtId="3" fontId="9" fillId="0" borderId="14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5" fillId="32" borderId="27" xfId="0" applyFont="1" applyFill="1" applyBorder="1" applyAlignment="1">
      <alignment horizontal="left" vertical="center" wrapText="1" indent="2"/>
    </xf>
    <xf numFmtId="0" fontId="65" fillId="32" borderId="60" xfId="0" applyFont="1" applyFill="1" applyBorder="1" applyAlignment="1">
      <alignment horizontal="left" vertical="center" wrapText="1" indent="2"/>
    </xf>
    <xf numFmtId="0" fontId="65" fillId="32" borderId="20" xfId="0" applyFont="1" applyFill="1" applyBorder="1" applyAlignment="1">
      <alignment horizontal="left" vertical="center" wrapText="1" indent="2"/>
    </xf>
    <xf numFmtId="0" fontId="8" fillId="32" borderId="10" xfId="0" applyFont="1" applyFill="1" applyBorder="1" applyAlignment="1">
      <alignment horizontal="left" vertical="center" wrapText="1" indent="2"/>
    </xf>
    <xf numFmtId="0" fontId="14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8">
    <dxf>
      <font>
        <color rgb="FFFF0000"/>
      </font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  <fill>
        <patternFill patternType="solid">
          <bgColor theme="0" tint="-0.149959996342659"/>
        </patternFill>
      </fill>
    </dxf>
    <dxf>
      <font>
        <color rgb="FFFF0000"/>
      </font>
      <fill>
        <patternFill patternType="solid">
          <bgColor theme="0" tint="-0.149959996342659"/>
        </patternFill>
      </fill>
    </dxf>
    <dxf>
      <font>
        <color rgb="FFFF0000"/>
      </font>
      <fill>
        <patternFill>
          <bgColor theme="5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Текући приходи у односу на текуће расходе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27775"/>
          <c:w val="0.908"/>
          <c:h val="0.54525"/>
        </c:manualLayout>
      </c:layout>
      <c:lineChart>
        <c:grouping val="standard"/>
        <c:varyColors val="0"/>
        <c:ser>
          <c:idx val="0"/>
          <c:order val="0"/>
          <c:tx>
            <c:v>Текући приходи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'Пројекције буџета'!$C$5:$Q$5</c:f>
              <c:numCache>
                <c:ptCount val="1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</c:numCache>
            </c:numRef>
          </c:cat>
          <c:val>
            <c:numRef>
              <c:f>'Пројекције буџета'!$C$9:$Q$9</c:f>
              <c:numCache>
                <c:ptCount val="15"/>
                <c:pt idx="0">
                  <c:v>472631000</c:v>
                </c:pt>
                <c:pt idx="1">
                  <c:v>480280000</c:v>
                </c:pt>
                <c:pt idx="2">
                  <c:v>449879000</c:v>
                </c:pt>
                <c:pt idx="3">
                  <c:v>514218000</c:v>
                </c:pt>
                <c:pt idx="4">
                  <c:v>497157091</c:v>
                </c:pt>
                <c:pt idx="5">
                  <c:v>507332232.82</c:v>
                </c:pt>
                <c:pt idx="6">
                  <c:v>523538313.8046</c:v>
                </c:pt>
                <c:pt idx="7">
                  <c:v>539728640.718738</c:v>
                </c:pt>
                <c:pt idx="8">
                  <c:v>555356199.9403001</c:v>
                </c:pt>
                <c:pt idx="9">
                  <c:v>571452585.938509</c:v>
                </c:pt>
                <c:pt idx="10">
                  <c:v>588031863.5166645</c:v>
                </c:pt>
                <c:pt idx="11">
                  <c:v>605108519.4221643</c:v>
                </c:pt>
                <c:pt idx="12">
                  <c:v>622697475.0048294</c:v>
                </c:pt>
                <c:pt idx="13">
                  <c:v>635151424.504926</c:v>
                </c:pt>
                <c:pt idx="14">
                  <c:v>647854452.9950246</c:v>
                </c:pt>
              </c:numCache>
            </c:numRef>
          </c:val>
          <c:smooth val="0"/>
        </c:ser>
        <c:ser>
          <c:idx val="1"/>
          <c:order val="1"/>
          <c:tx>
            <c:v>Текући расходи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'Пројекције буџета'!$C$5:$Q$5</c:f>
              <c:numCache>
                <c:ptCount val="1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</c:numCache>
            </c:numRef>
          </c:cat>
          <c:val>
            <c:numRef>
              <c:f>'Пројекције буџета'!$C$35:$Q$35</c:f>
              <c:numCache>
                <c:ptCount val="15"/>
                <c:pt idx="0">
                  <c:v>442921000</c:v>
                </c:pt>
                <c:pt idx="1">
                  <c:v>436136000</c:v>
                </c:pt>
                <c:pt idx="2">
                  <c:v>392619000</c:v>
                </c:pt>
                <c:pt idx="3">
                  <c:v>397379000</c:v>
                </c:pt>
                <c:pt idx="4">
                  <c:v>457632397.9999918</c:v>
                </c:pt>
                <c:pt idx="5">
                  <c:v>449585106.42331696</c:v>
                </c:pt>
                <c:pt idx="6">
                  <c:v>457758280.78178585</c:v>
                </c:pt>
                <c:pt idx="7">
                  <c:v>466284220.07263446</c:v>
                </c:pt>
                <c:pt idx="8">
                  <c:v>475959264.17381006</c:v>
                </c:pt>
                <c:pt idx="9">
                  <c:v>485961092.7410278</c:v>
                </c:pt>
                <c:pt idx="10">
                  <c:v>496188175.05859476</c:v>
                </c:pt>
                <c:pt idx="11">
                  <c:v>506782758.32230926</c:v>
                </c:pt>
                <c:pt idx="12">
                  <c:v>518336733.315866</c:v>
                </c:pt>
                <c:pt idx="13">
                  <c:v>530268721.20970535</c:v>
                </c:pt>
                <c:pt idx="14">
                  <c:v>544761086.8859416</c:v>
                </c:pt>
              </c:numCache>
            </c:numRef>
          </c:val>
          <c:smooth val="0"/>
        </c:ser>
        <c:marker val="1"/>
        <c:axId val="36581635"/>
        <c:axId val="60799260"/>
      </c:lineChart>
      <c:catAx>
        <c:axId val="36581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799260"/>
        <c:crosses val="autoZero"/>
        <c:auto val="1"/>
        <c:lblOffset val="100"/>
        <c:tickLblSkip val="1"/>
        <c:noMultiLvlLbl val="0"/>
      </c:catAx>
      <c:valAx>
        <c:axId val="607992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81635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0475"/>
                <c:y val="0.179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85"/>
          <c:y val="0.88025"/>
          <c:w val="0.6585"/>
          <c:h val="0.0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Укупни приходи и примања (7+8) у односу на укупне расходе и издатке (4+5)</a:t>
            </a:r>
          </a:p>
        </c:rich>
      </c:tx>
      <c:layout>
        <c:manualLayout>
          <c:xMode val="factor"/>
          <c:yMode val="factor"/>
          <c:x val="-0.002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5"/>
          <c:y val="0.23525"/>
          <c:w val="0.92125"/>
          <c:h val="0.5185"/>
        </c:manualLayout>
      </c:layout>
      <c:lineChart>
        <c:grouping val="standard"/>
        <c:varyColors val="0"/>
        <c:ser>
          <c:idx val="0"/>
          <c:order val="0"/>
          <c:tx>
            <c:strRef>
              <c:f>'Пројекције буџета'!$B$73</c:f>
              <c:strCache>
                <c:ptCount val="1"/>
                <c:pt idx="0">
                  <c:v>Укупни приходи и примања отварени по основу продаје нефинансијске имовине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'Пројекције буџета'!$C$5:$Q$5</c:f>
              <c:numCache>
                <c:ptCount val="1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</c:numCache>
            </c:numRef>
          </c:cat>
          <c:val>
            <c:numRef>
              <c:f>'Пројекције буџета'!$C$73:$Q$73</c:f>
              <c:numCache>
                <c:ptCount val="15"/>
                <c:pt idx="0">
                  <c:v>472631000</c:v>
                </c:pt>
                <c:pt idx="1">
                  <c:v>480280000</c:v>
                </c:pt>
                <c:pt idx="2">
                  <c:v>449879000</c:v>
                </c:pt>
                <c:pt idx="3">
                  <c:v>526089000</c:v>
                </c:pt>
                <c:pt idx="4">
                  <c:v>641241581</c:v>
                </c:pt>
                <c:pt idx="5">
                  <c:v>587332232.8199999</c:v>
                </c:pt>
                <c:pt idx="6">
                  <c:v>603538313.8046</c:v>
                </c:pt>
                <c:pt idx="7">
                  <c:v>619728640.718738</c:v>
                </c:pt>
                <c:pt idx="8">
                  <c:v>635356199.9403001</c:v>
                </c:pt>
                <c:pt idx="9">
                  <c:v>651452585.938509</c:v>
                </c:pt>
                <c:pt idx="10">
                  <c:v>668031863.5166645</c:v>
                </c:pt>
                <c:pt idx="11">
                  <c:v>685108519.4221643</c:v>
                </c:pt>
                <c:pt idx="12">
                  <c:v>702697475.0048294</c:v>
                </c:pt>
                <c:pt idx="13">
                  <c:v>715151424.504926</c:v>
                </c:pt>
                <c:pt idx="14">
                  <c:v>727854452.9950246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'Пројекције буџета'!$B$74</c:f>
              <c:strCache>
                <c:ptCount val="1"/>
                <c:pt idx="0">
                  <c:v>Укупни расходи и издаци за набавку нефинансијске имовине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'Пројекције буџета'!$C$5:$Q$5</c:f>
              <c:numCache>
                <c:ptCount val="1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</c:numCache>
            </c:numRef>
          </c:cat>
          <c:val>
            <c:numRef>
              <c:f>'Пројекције буџета'!$C$74:$Q$74</c:f>
              <c:numCache>
                <c:ptCount val="15"/>
                <c:pt idx="0">
                  <c:v>473273000</c:v>
                </c:pt>
                <c:pt idx="1">
                  <c:v>480987000</c:v>
                </c:pt>
                <c:pt idx="2">
                  <c:v>444950000</c:v>
                </c:pt>
                <c:pt idx="3">
                  <c:v>472773000</c:v>
                </c:pt>
                <c:pt idx="4">
                  <c:v>730084087.9999918</c:v>
                </c:pt>
                <c:pt idx="5">
                  <c:v>593448899.4867133</c:v>
                </c:pt>
                <c:pt idx="6">
                  <c:v>599262313.8046815</c:v>
                </c:pt>
                <c:pt idx="7">
                  <c:v>614967120.718821</c:v>
                </c:pt>
                <c:pt idx="8">
                  <c:v>630099449.5403849</c:v>
                </c:pt>
                <c:pt idx="9">
                  <c:v>645690700.5305954</c:v>
                </c:pt>
                <c:pt idx="10">
                  <c:v>661754740.4005927</c:v>
                </c:pt>
                <c:pt idx="11">
                  <c:v>693940742.0978338</c:v>
                </c:pt>
                <c:pt idx="12">
                  <c:v>722697475.0048294</c:v>
                </c:pt>
                <c:pt idx="13">
                  <c:v>735151424.504926</c:v>
                </c:pt>
                <c:pt idx="14">
                  <c:v>747854452.9950246</c:v>
                </c:pt>
              </c:numCache>
            </c:numRef>
          </c:val>
          <c:smooth val="0"/>
        </c:ser>
        <c:marker val="1"/>
        <c:axId val="10322429"/>
        <c:axId val="25792998"/>
      </c:lineChart>
      <c:catAx>
        <c:axId val="10322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792998"/>
        <c:crosses val="autoZero"/>
        <c:auto val="1"/>
        <c:lblOffset val="100"/>
        <c:tickLblSkip val="1"/>
        <c:noMultiLvlLbl val="0"/>
      </c:catAx>
      <c:valAx>
        <c:axId val="257929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22429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0475"/>
                <c:y val="0.2242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975"/>
          <c:y val="0.761"/>
          <c:w val="0.9285"/>
          <c:h val="0.23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Слободна средства за инвестирање из текућих прихода у односу на капиталне издатке</a:t>
            </a:r>
          </a:p>
        </c:rich>
      </c:tx>
      <c:layout>
        <c:manualLayout>
          <c:xMode val="factor"/>
          <c:yMode val="factor"/>
          <c:x val="-0.019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"/>
          <c:y val="0.2575"/>
          <c:w val="0.92975"/>
          <c:h val="0.43225"/>
        </c:manualLayout>
      </c:layout>
      <c:lineChart>
        <c:grouping val="standard"/>
        <c:varyColors val="0"/>
        <c:ser>
          <c:idx val="0"/>
          <c:order val="0"/>
          <c:tx>
            <c:strRef>
              <c:f>'Индикатори задуживања'!$B$68</c:f>
              <c:strCache>
                <c:ptCount val="1"/>
                <c:pt idx="0">
                  <c:v>Средства расположива за капиталне издатке и ново задуживање из расположивих текућих средстава (300+700)-(400+610)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'Пројекције буџета'!$C$5:$Q$5</c:f>
              <c:numCache>
                <c:ptCount val="1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</c:numCache>
            </c:numRef>
          </c:cat>
          <c:val>
            <c:numRef>
              <c:f>'Индикатори задуживања'!$C$68:$Q$68</c:f>
              <c:numCache>
                <c:ptCount val="15"/>
                <c:pt idx="0">
                  <c:v>29710000</c:v>
                </c:pt>
                <c:pt idx="1">
                  <c:v>44144000</c:v>
                </c:pt>
                <c:pt idx="2">
                  <c:v>57260000</c:v>
                </c:pt>
                <c:pt idx="3">
                  <c:v>116839000</c:v>
                </c:pt>
                <c:pt idx="4">
                  <c:v>69001690.00000823</c:v>
                </c:pt>
                <c:pt idx="5">
                  <c:v>53863793.06339631</c:v>
                </c:pt>
                <c:pt idx="6">
                  <c:v>51504033.02289565</c:v>
                </c:pt>
                <c:pt idx="7">
                  <c:v>58682900.646186635</c:v>
                </c:pt>
                <c:pt idx="8">
                  <c:v>64140185.36657484</c:v>
                </c:pt>
                <c:pt idx="9">
                  <c:v>69729607.7895677</c:v>
                </c:pt>
                <c:pt idx="10">
                  <c:v>75566565.34199795</c:v>
                </c:pt>
                <c:pt idx="11">
                  <c:v>97157983.77552456</c:v>
                </c:pt>
                <c:pt idx="12">
                  <c:v>114360741.68896341</c:v>
                </c:pt>
                <c:pt idx="13">
                  <c:v>114882703.29522061</c:v>
                </c:pt>
                <c:pt idx="14">
                  <c:v>113093366.10908294</c:v>
                </c:pt>
              </c:numCache>
            </c:numRef>
          </c:val>
          <c:smooth val="0"/>
        </c:ser>
        <c:ser>
          <c:idx val="1"/>
          <c:order val="1"/>
          <c:tx>
            <c:v>Капитални издаци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'Пројекције буџета'!$C$5:$Q$5</c:f>
              <c:numCache>
                <c:ptCount val="1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</c:numCache>
            </c:numRef>
          </c:cat>
          <c:val>
            <c:numRef>
              <c:f>'Пројекције буџета'!$C$45:$Q$45</c:f>
              <c:numCache>
                <c:ptCount val="15"/>
                <c:pt idx="0">
                  <c:v>30352000</c:v>
                </c:pt>
                <c:pt idx="1">
                  <c:v>44851000</c:v>
                </c:pt>
                <c:pt idx="2">
                  <c:v>52331000</c:v>
                </c:pt>
                <c:pt idx="3">
                  <c:v>75394000</c:v>
                </c:pt>
                <c:pt idx="4">
                  <c:v>272451690</c:v>
                </c:pt>
                <c:pt idx="5">
                  <c:v>53863793.063396335</c:v>
                </c:pt>
                <c:pt idx="6">
                  <c:v>51504033.022895716</c:v>
                </c:pt>
                <c:pt idx="7">
                  <c:v>58682900.646186665</c:v>
                </c:pt>
                <c:pt idx="8">
                  <c:v>64140185.36657483</c:v>
                </c:pt>
                <c:pt idx="9">
                  <c:v>69729607.78956762</c:v>
                </c:pt>
                <c:pt idx="10">
                  <c:v>75566565.34199789</c:v>
                </c:pt>
                <c:pt idx="11">
                  <c:v>97157983.77552453</c:v>
                </c:pt>
                <c:pt idx="12">
                  <c:v>114360741.68896343</c:v>
                </c:pt>
                <c:pt idx="13">
                  <c:v>114882703.29522055</c:v>
                </c:pt>
                <c:pt idx="14">
                  <c:v>113093366.1090829</c:v>
                </c:pt>
              </c:numCache>
            </c:numRef>
          </c:val>
          <c:smooth val="0"/>
        </c:ser>
        <c:marker val="1"/>
        <c:axId val="30810391"/>
        <c:axId val="8858064"/>
      </c:lineChart>
      <c:catAx>
        <c:axId val="30810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58064"/>
        <c:crosses val="autoZero"/>
        <c:auto val="1"/>
        <c:lblOffset val="100"/>
        <c:tickLblSkip val="1"/>
        <c:noMultiLvlLbl val="0"/>
      </c:catAx>
      <c:valAx>
        <c:axId val="88580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10391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045"/>
                <c:y val="0.204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225"/>
          <c:y val="0.74325"/>
          <c:w val="0.8705"/>
          <c:h val="0.23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Анализа стања неотплаћеног дуга општине Велико Градиште од 2016 - 2026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године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</a:p>
        </c:rich>
      </c:tx>
      <c:layout>
        <c:manualLayout>
          <c:xMode val="factor"/>
          <c:yMode val="factor"/>
          <c:x val="-0.0015"/>
          <c:y val="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1995"/>
          <c:w val="0.9515"/>
          <c:h val="0.6705"/>
        </c:manualLayout>
      </c:layout>
      <c:lineChart>
        <c:grouping val="standard"/>
        <c:varyColors val="0"/>
        <c:ser>
          <c:idx val="0"/>
          <c:order val="0"/>
          <c:tx>
            <c:strRef>
              <c:f>'Индикатори задуживања'!$B$10</c:f>
              <c:strCache>
                <c:ptCount val="1"/>
                <c:pt idx="0">
                  <c:v>Лимит за стање неотплаћеног дуга (50%)</c:v>
                </c:pt>
              </c:strCache>
            </c:strRef>
          </c:tx>
          <c:spPr>
            <a:ln w="381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'Индикатори задуживања'!$G$7:$Q$7</c:f>
              <c:numCache/>
            </c:numRef>
          </c:cat>
          <c:val>
            <c:numRef>
              <c:f>'Индикатори задуживања'!$G$10:$Q$10</c:f>
              <c:numCache/>
            </c:numRef>
          </c:val>
          <c:smooth val="0"/>
        </c:ser>
        <c:ser>
          <c:idx val="1"/>
          <c:order val="1"/>
          <c:tx>
            <c:strRef>
              <c:f>'Индикатори задуживања'!$B$12</c:f>
              <c:strCache>
                <c:ptCount val="1"/>
                <c:pt idx="0">
                  <c:v>Стање неотплаћеног дуга</c:v>
                </c:pt>
              </c:strCache>
            </c:strRef>
          </c:tx>
          <c:spPr>
            <a:ln w="38100">
              <a:solidFill>
                <a:srgbClr val="99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'Индикатори задуживања'!$G$7:$Q$7</c:f>
              <c:numCache/>
            </c:numRef>
          </c:cat>
          <c:val>
            <c:numRef>
              <c:f>'Индикатори задуживања'!$G$12:$Q$12</c:f>
              <c:numCache/>
            </c:numRef>
          </c:val>
          <c:smooth val="0"/>
        </c:ser>
        <c:marker val="1"/>
        <c:axId val="12613713"/>
        <c:axId val="46414554"/>
      </c:lineChart>
      <c:catAx>
        <c:axId val="12613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14554"/>
        <c:crosses val="autoZero"/>
        <c:auto val="1"/>
        <c:lblOffset val="100"/>
        <c:tickLblSkip val="1"/>
        <c:noMultiLvlLbl val="0"/>
      </c:catAx>
      <c:valAx>
        <c:axId val="464145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13713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005"/>
                <c:y val="0.172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175"/>
          <c:y val="0.914"/>
          <c:w val="0.93275"/>
          <c:h val="0.0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Анализа годишњег сервисирања јавног дуга општине Велико Градиште од 2016 - 2026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године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2225"/>
          <c:y val="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195"/>
          <c:w val="0.9635"/>
          <c:h val="0.6795"/>
        </c:manualLayout>
      </c:layout>
      <c:lineChart>
        <c:grouping val="standard"/>
        <c:varyColors val="0"/>
        <c:ser>
          <c:idx val="0"/>
          <c:order val="0"/>
          <c:tx>
            <c:strRef>
              <c:f>'Индикатори задуживања'!$B$11</c:f>
              <c:strCache>
                <c:ptCount val="1"/>
                <c:pt idx="0">
                  <c:v>Лимит за годишње сервисирање дуга (15%)</c:v>
                </c:pt>
              </c:strCache>
            </c:strRef>
          </c:tx>
          <c:spPr>
            <a:ln w="381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'Индикатори задуживања'!$G$7:$Q$7</c:f>
              <c:numCache/>
            </c:numRef>
          </c:cat>
          <c:val>
            <c:numRef>
              <c:f>'Индикатори задуживања'!$G$11:$Q$11</c:f>
              <c:numCache/>
            </c:numRef>
          </c:val>
          <c:smooth val="1"/>
        </c:ser>
        <c:ser>
          <c:idx val="1"/>
          <c:order val="1"/>
          <c:tx>
            <c:strRef>
              <c:f>'Индикатори задуживања'!$B$13</c:f>
              <c:strCache>
                <c:ptCount val="1"/>
                <c:pt idx="0">
                  <c:v>Годишње сервисирање дуга</c:v>
                </c:pt>
              </c:strCache>
            </c:strRef>
          </c:tx>
          <c:spPr>
            <a:ln w="38100">
              <a:solidFill>
                <a:srgbClr val="99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'Индикатори задуживања'!$G$7:$Q$7</c:f>
              <c:numCache/>
            </c:numRef>
          </c:cat>
          <c:val>
            <c:numRef>
              <c:f>'Индикатори задуживања'!$G$13:$Q$13</c:f>
              <c:numCache/>
            </c:numRef>
          </c:val>
          <c:smooth val="0"/>
        </c:ser>
        <c:marker val="1"/>
        <c:axId val="15077803"/>
        <c:axId val="1482500"/>
      </c:lineChart>
      <c:catAx>
        <c:axId val="1507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2500"/>
        <c:crosses val="autoZero"/>
        <c:auto val="1"/>
        <c:lblOffset val="100"/>
        <c:tickLblSkip val="1"/>
        <c:noMultiLvlLbl val="0"/>
      </c:catAx>
      <c:valAx>
        <c:axId val="14825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77803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"/>
                <c:y val="0.166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ajorUnit val="20000000"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2"/>
          <c:y val="0.90725"/>
          <c:w val="0.8912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Инвестициона способност Великог Градишта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од 2016-2026 године</a:t>
            </a:r>
          </a:p>
        </c:rich>
      </c:tx>
      <c:layout>
        <c:manualLayout>
          <c:xMode val="factor"/>
          <c:yMode val="factor"/>
          <c:x val="-0.000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13675"/>
          <c:w val="0.62375"/>
          <c:h val="0.86475"/>
        </c:manualLayout>
      </c:layout>
      <c:areaChart>
        <c:grouping val="stacked"/>
        <c:varyColors val="0"/>
        <c:ser>
          <c:idx val="1"/>
          <c:order val="1"/>
          <c:tx>
            <c:strRef>
              <c:f>'Индикатори задуживања'!$B$68</c:f>
              <c:strCache>
                <c:ptCount val="1"/>
                <c:pt idx="0">
                  <c:v>Средства расположива за капиталне издатке и ново задуживање из расположивих текућих средстава (300+700)-(400+610)</c:v>
                </c:pt>
              </c:strCache>
            </c:strRef>
          </c:tx>
          <c:spPr>
            <a:solidFill>
              <a:srgbClr val="4978B1"/>
            </a:solidFill>
            <a:ln w="3175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'Индикатори задуживања'!$C$64:$Q$64</c:f>
              <c:numCache/>
            </c:numRef>
          </c:cat>
          <c:val>
            <c:numRef>
              <c:f>'Индикатори задуживања'!$C$68:$Q$68</c:f>
              <c:numCache/>
            </c:numRef>
          </c:val>
        </c:ser>
        <c:ser>
          <c:idx val="2"/>
          <c:order val="2"/>
          <c:tx>
            <c:strRef>
              <c:f>'Индикатори задуживања'!$B$71</c:f>
              <c:strCache>
                <c:ptCount val="1"/>
                <c:pt idx="0">
                  <c:v>Средства расположива за капиталне издатке из продаје нефинансијске имовине и задуживања (800+900)</c:v>
                </c:pt>
              </c:strCache>
            </c:strRef>
          </c:tx>
          <c:spPr>
            <a:solidFill>
              <a:srgbClr val="CCC1DA"/>
            </a:solidFill>
            <a:ln w="3175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'Индикатори задуживања'!$C$64:$Q$64</c:f>
              <c:numCache/>
            </c:numRef>
          </c:cat>
          <c:val>
            <c:numRef>
              <c:f>'Индикатори задуживања'!$C$71:$Q$71</c:f>
              <c:numCache/>
            </c:numRef>
          </c:val>
        </c:ser>
        <c:axId val="13342501"/>
        <c:axId val="52973646"/>
      </c:areaChart>
      <c:lineChart>
        <c:grouping val="standard"/>
        <c:varyColors val="0"/>
        <c:ser>
          <c:idx val="0"/>
          <c:order val="0"/>
          <c:tx>
            <c:strRef>
              <c:f>'Индикатори задуживања'!$B$75</c:f>
              <c:strCache>
                <c:ptCount val="1"/>
                <c:pt idx="0">
                  <c:v>Укупни приходи и примања - буџетски 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'Индикатори задуживања'!$C$64:$Q$64</c:f>
              <c:numCache/>
            </c:numRef>
          </c:cat>
          <c:val>
            <c:numRef>
              <c:f>'Индикатори задуживања'!$C$75:$Q$75</c:f>
              <c:numCache/>
            </c:numRef>
          </c:val>
          <c:smooth val="0"/>
        </c:ser>
        <c:ser>
          <c:idx val="3"/>
          <c:order val="3"/>
          <c:tx>
            <c:strRef>
              <c:f>'Индикатори задуживања'!$B$72</c:f>
              <c:strCache>
                <c:ptCount val="1"/>
                <c:pt idx="0">
                  <c:v>УКУПНА БУЏЕТСКА СРЕДСТВА РАСПОЛОЖИВА ЗА ИНВЕСТИЦИЈЕ</c:v>
                </c:pt>
              </c:strCache>
            </c:strRef>
          </c:tx>
          <c:spPr>
            <a:ln w="38100">
              <a:solidFill>
                <a:srgbClr val="99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CCCCFF"/>
              </a:solidFill>
              <a:ln>
                <a:solidFill>
                  <a:srgbClr val="99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'Индикатори задуживања'!$C$64:$Q$64</c:f>
              <c:numCache/>
            </c:numRef>
          </c:cat>
          <c:val>
            <c:numRef>
              <c:f>'Индикатори задуживања'!$C$72:$Q$72</c:f>
              <c:numCache/>
            </c:numRef>
          </c:val>
          <c:smooth val="0"/>
        </c:ser>
        <c:axId val="13342501"/>
        <c:axId val="52973646"/>
      </c:lineChart>
      <c:catAx>
        <c:axId val="133425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973646"/>
        <c:crosses val="autoZero"/>
        <c:auto val="1"/>
        <c:lblOffset val="100"/>
        <c:tickLblSkip val="1"/>
        <c:noMultiLvlLbl val="0"/>
      </c:catAx>
      <c:valAx>
        <c:axId val="529736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342501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03"/>
                <c:y val="0.123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25"/>
          <c:y val="0.19375"/>
          <c:w val="0.33325"/>
          <c:h val="0.728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152400</xdr:rowOff>
    </xdr:from>
    <xdr:to>
      <xdr:col>5</xdr:col>
      <xdr:colOff>95250</xdr:colOff>
      <xdr:row>41</xdr:row>
      <xdr:rowOff>114300</xdr:rowOff>
    </xdr:to>
    <xdr:graphicFrame>
      <xdr:nvGraphicFramePr>
        <xdr:cNvPr id="1" name="Chart 1"/>
        <xdr:cNvGraphicFramePr/>
      </xdr:nvGraphicFramePr>
      <xdr:xfrm>
        <a:off x="276225" y="4524375"/>
        <a:ext cx="43243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581025</xdr:colOff>
      <xdr:row>26</xdr:row>
      <xdr:rowOff>142875</xdr:rowOff>
    </xdr:from>
    <xdr:to>
      <xdr:col>13</xdr:col>
      <xdr:colOff>190500</xdr:colOff>
      <xdr:row>42</xdr:row>
      <xdr:rowOff>28575</xdr:rowOff>
    </xdr:to>
    <xdr:graphicFrame>
      <xdr:nvGraphicFramePr>
        <xdr:cNvPr id="2" name="Chart 2"/>
        <xdr:cNvGraphicFramePr/>
      </xdr:nvGraphicFramePr>
      <xdr:xfrm>
        <a:off x="5086350" y="4514850"/>
        <a:ext cx="448627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2105025</xdr:colOff>
      <xdr:row>43</xdr:row>
      <xdr:rowOff>76200</xdr:rowOff>
    </xdr:from>
    <xdr:to>
      <xdr:col>10</xdr:col>
      <xdr:colOff>400050</xdr:colOff>
      <xdr:row>59</xdr:row>
      <xdr:rowOff>57150</xdr:rowOff>
    </xdr:to>
    <xdr:graphicFrame>
      <xdr:nvGraphicFramePr>
        <xdr:cNvPr id="3" name="Chart 3"/>
        <xdr:cNvGraphicFramePr/>
      </xdr:nvGraphicFramePr>
      <xdr:xfrm>
        <a:off x="2352675" y="7200900"/>
        <a:ext cx="5600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20</xdr:row>
      <xdr:rowOff>95250</xdr:rowOff>
    </xdr:from>
    <xdr:to>
      <xdr:col>5</xdr:col>
      <xdr:colOff>704850</xdr:colOff>
      <xdr:row>45</xdr:row>
      <xdr:rowOff>114300</xdr:rowOff>
    </xdr:to>
    <xdr:graphicFrame>
      <xdr:nvGraphicFramePr>
        <xdr:cNvPr id="1" name="Chart 1"/>
        <xdr:cNvGraphicFramePr/>
      </xdr:nvGraphicFramePr>
      <xdr:xfrm>
        <a:off x="342900" y="5991225"/>
        <a:ext cx="64579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400050</xdr:colOff>
      <xdr:row>20</xdr:row>
      <xdr:rowOff>85725</xdr:rowOff>
    </xdr:from>
    <xdr:to>
      <xdr:col>16</xdr:col>
      <xdr:colOff>304800</xdr:colOff>
      <xdr:row>45</xdr:row>
      <xdr:rowOff>133350</xdr:rowOff>
    </xdr:to>
    <xdr:graphicFrame>
      <xdr:nvGraphicFramePr>
        <xdr:cNvPr id="2" name="Chart 2"/>
        <xdr:cNvGraphicFramePr/>
      </xdr:nvGraphicFramePr>
      <xdr:xfrm>
        <a:off x="7981950" y="5981700"/>
        <a:ext cx="6486525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571500</xdr:colOff>
      <xdr:row>78</xdr:row>
      <xdr:rowOff>85725</xdr:rowOff>
    </xdr:from>
    <xdr:to>
      <xdr:col>14</xdr:col>
      <xdr:colOff>438150</xdr:colOff>
      <xdr:row>103</xdr:row>
      <xdr:rowOff>57150</xdr:rowOff>
    </xdr:to>
    <xdr:graphicFrame>
      <xdr:nvGraphicFramePr>
        <xdr:cNvPr id="3" name="Chart 1"/>
        <xdr:cNvGraphicFramePr/>
      </xdr:nvGraphicFramePr>
      <xdr:xfrm>
        <a:off x="1333500" y="18116550"/>
        <a:ext cx="11858625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S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2" max="2" width="15.00390625" style="0" customWidth="1"/>
    <col min="3" max="14" width="9.57421875" style="0" bestFit="1" customWidth="1"/>
    <col min="17" max="20" width="9.140625" style="0" hidden="1" customWidth="1"/>
  </cols>
  <sheetData>
    <row r="1" spans="1:19" ht="22.5" customHeight="1" thickBot="1" thickTop="1">
      <c r="A1" s="25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Q1" t="s">
        <v>7</v>
      </c>
      <c r="R1" s="2" t="s">
        <v>1</v>
      </c>
      <c r="S1" s="2"/>
    </row>
    <row r="2" spans="1:19" ht="27" thickBot="1" thickTop="1">
      <c r="A2" s="25" t="s">
        <v>23</v>
      </c>
      <c r="B2" s="24" t="s">
        <v>30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R2" s="2" t="s">
        <v>0</v>
      </c>
      <c r="S2" s="2"/>
    </row>
    <row r="3" spans="1:19" ht="14.25" thickBot="1" thickTop="1">
      <c r="A3" s="25" t="s">
        <v>24</v>
      </c>
      <c r="B3" s="4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R3" s="2" t="s">
        <v>2</v>
      </c>
      <c r="S3" s="2"/>
    </row>
    <row r="4" spans="1:14" ht="14.25" thickBot="1" thickTop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9" ht="26.25" thickTop="1">
      <c r="A5" s="26" t="s">
        <v>25</v>
      </c>
      <c r="B5" s="3">
        <v>2016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R5" s="2" t="s">
        <v>8</v>
      </c>
      <c r="S5" s="2"/>
    </row>
    <row r="6" spans="1:19" ht="26.25" customHeight="1">
      <c r="A6" s="27" t="s">
        <v>26</v>
      </c>
      <c r="B6" s="9">
        <f aca="true" t="shared" si="0" ref="B6:N6">VLOOKUP($B$5,$A$10:$N$24,B$25,FALSE)</f>
        <v>0</v>
      </c>
      <c r="C6" s="9">
        <f t="shared" si="0"/>
        <v>0</v>
      </c>
      <c r="D6" s="9">
        <f t="shared" si="0"/>
        <v>1</v>
      </c>
      <c r="E6" s="9">
        <f t="shared" si="0"/>
        <v>1</v>
      </c>
      <c r="F6" s="9">
        <f t="shared" si="0"/>
        <v>1</v>
      </c>
      <c r="G6" s="9">
        <f t="shared" si="0"/>
        <v>1</v>
      </c>
      <c r="H6" s="9">
        <f t="shared" si="0"/>
        <v>1</v>
      </c>
      <c r="I6" s="9">
        <f t="shared" si="0"/>
        <v>1</v>
      </c>
      <c r="J6" s="9">
        <f t="shared" si="0"/>
        <v>1</v>
      </c>
      <c r="K6" s="9">
        <f t="shared" si="0"/>
        <v>1</v>
      </c>
      <c r="L6" s="9">
        <f t="shared" si="0"/>
        <v>1</v>
      </c>
      <c r="M6" s="9">
        <f t="shared" si="0"/>
        <v>1</v>
      </c>
      <c r="N6" s="9">
        <f t="shared" si="0"/>
        <v>1</v>
      </c>
      <c r="R6" s="2" t="s">
        <v>9</v>
      </c>
      <c r="S6" s="2"/>
    </row>
    <row r="7" spans="1:14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8" ht="12.75">
      <c r="A8" s="11" t="s">
        <v>27</v>
      </c>
      <c r="B8" s="14" t="s">
        <v>10</v>
      </c>
      <c r="C8" s="14" t="s">
        <v>11</v>
      </c>
      <c r="D8" s="14" t="s">
        <v>6</v>
      </c>
      <c r="E8" s="14" t="s">
        <v>21</v>
      </c>
      <c r="F8" s="14" t="s">
        <v>20</v>
      </c>
      <c r="G8" s="14" t="s">
        <v>19</v>
      </c>
      <c r="H8" s="14" t="s">
        <v>18</v>
      </c>
      <c r="I8" s="14" t="s">
        <v>17</v>
      </c>
      <c r="J8" s="15" t="s">
        <v>16</v>
      </c>
      <c r="K8" s="15" t="s">
        <v>15</v>
      </c>
      <c r="L8" s="15" t="s">
        <v>14</v>
      </c>
      <c r="M8" s="15" t="s">
        <v>13</v>
      </c>
      <c r="N8" s="15" t="s">
        <v>12</v>
      </c>
      <c r="R8" t="s">
        <v>4</v>
      </c>
    </row>
    <row r="9" spans="1:18" ht="25.5">
      <c r="A9" s="23" t="s">
        <v>28</v>
      </c>
      <c r="B9" s="16"/>
      <c r="C9" s="16"/>
      <c r="D9" s="16"/>
      <c r="E9" s="17">
        <v>1.08</v>
      </c>
      <c r="F9" s="17">
        <v>1.06</v>
      </c>
      <c r="G9" s="17">
        <v>1.05</v>
      </c>
      <c r="H9" s="17">
        <v>1.05</v>
      </c>
      <c r="I9" s="17">
        <v>1.03</v>
      </c>
      <c r="J9" s="17">
        <v>1.04</v>
      </c>
      <c r="K9" s="17">
        <v>1.03</v>
      </c>
      <c r="L9" s="17">
        <v>1.03</v>
      </c>
      <c r="M9" s="17">
        <v>1.02</v>
      </c>
      <c r="N9" s="17">
        <v>1.02</v>
      </c>
      <c r="R9" t="s">
        <v>3</v>
      </c>
    </row>
    <row r="10" spans="1:14" ht="12.75">
      <c r="A10" s="11" t="s">
        <v>29</v>
      </c>
      <c r="B10" s="18">
        <v>1</v>
      </c>
      <c r="C10" s="18">
        <v>1</v>
      </c>
      <c r="D10" s="18">
        <v>1</v>
      </c>
      <c r="E10" s="18">
        <v>1</v>
      </c>
      <c r="F10" s="18">
        <v>1</v>
      </c>
      <c r="G10" s="18">
        <v>1</v>
      </c>
      <c r="H10" s="18">
        <v>1</v>
      </c>
      <c r="I10" s="18">
        <v>1</v>
      </c>
      <c r="J10" s="18">
        <v>1</v>
      </c>
      <c r="K10" s="18">
        <v>1</v>
      </c>
      <c r="L10" s="18">
        <v>1</v>
      </c>
      <c r="M10" s="18">
        <v>1</v>
      </c>
      <c r="N10" s="18">
        <v>1</v>
      </c>
    </row>
    <row r="11" spans="1:18" ht="12.75">
      <c r="A11" s="10"/>
      <c r="B11" s="19" t="s">
        <v>31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R11" t="s">
        <v>5</v>
      </c>
    </row>
    <row r="12" spans="1:14" ht="12.75">
      <c r="A12" s="10">
        <v>2014</v>
      </c>
      <c r="B12" s="20">
        <v>1</v>
      </c>
      <c r="C12" s="18">
        <v>1</v>
      </c>
      <c r="D12" s="18">
        <v>1</v>
      </c>
      <c r="E12" s="18">
        <v>1</v>
      </c>
      <c r="F12" s="18">
        <v>1</v>
      </c>
      <c r="G12" s="18">
        <v>1</v>
      </c>
      <c r="H12" s="18">
        <v>1</v>
      </c>
      <c r="I12" s="18">
        <v>1</v>
      </c>
      <c r="J12" s="18">
        <v>1</v>
      </c>
      <c r="K12" s="18">
        <v>1</v>
      </c>
      <c r="L12" s="18">
        <v>1</v>
      </c>
      <c r="M12" s="18">
        <v>1</v>
      </c>
      <c r="N12" s="18">
        <v>1</v>
      </c>
    </row>
    <row r="13" spans="1:14" ht="12.75">
      <c r="A13" s="10">
        <v>2015</v>
      </c>
      <c r="B13" s="21">
        <f aca="true" t="shared" si="1" ref="B13:C15">C13*B$9</f>
        <v>0</v>
      </c>
      <c r="C13" s="22">
        <v>1</v>
      </c>
      <c r="D13" s="18">
        <v>1</v>
      </c>
      <c r="E13" s="18">
        <v>1</v>
      </c>
      <c r="F13" s="18">
        <v>1</v>
      </c>
      <c r="G13" s="18">
        <v>1</v>
      </c>
      <c r="H13" s="18">
        <v>1</v>
      </c>
      <c r="I13" s="18">
        <v>1</v>
      </c>
      <c r="J13" s="18">
        <v>1</v>
      </c>
      <c r="K13" s="18">
        <v>1</v>
      </c>
      <c r="L13" s="18">
        <v>1</v>
      </c>
      <c r="M13" s="18">
        <v>1</v>
      </c>
      <c r="N13" s="18">
        <v>1</v>
      </c>
    </row>
    <row r="14" spans="1:14" ht="12.75">
      <c r="A14" s="10">
        <v>2016</v>
      </c>
      <c r="B14" s="21">
        <f t="shared" si="1"/>
        <v>0</v>
      </c>
      <c r="C14" s="21">
        <f t="shared" si="1"/>
        <v>0</v>
      </c>
      <c r="D14" s="20">
        <v>1</v>
      </c>
      <c r="E14" s="18">
        <v>1</v>
      </c>
      <c r="F14" s="18">
        <v>1</v>
      </c>
      <c r="G14" s="18">
        <v>1</v>
      </c>
      <c r="H14" s="18">
        <v>1</v>
      </c>
      <c r="I14" s="18">
        <v>1</v>
      </c>
      <c r="J14" s="18">
        <v>1</v>
      </c>
      <c r="K14" s="18">
        <v>1</v>
      </c>
      <c r="L14" s="18">
        <v>1</v>
      </c>
      <c r="M14" s="18">
        <v>1</v>
      </c>
      <c r="N14" s="18">
        <v>1</v>
      </c>
    </row>
    <row r="15" spans="1:14" ht="12.75">
      <c r="A15" s="10">
        <v>2017</v>
      </c>
      <c r="B15" s="21">
        <f t="shared" si="1"/>
        <v>0</v>
      </c>
      <c r="C15" s="21">
        <f t="shared" si="1"/>
        <v>0</v>
      </c>
      <c r="D15" s="21">
        <f>E15*D$9</f>
        <v>0</v>
      </c>
      <c r="E15" s="22">
        <v>1</v>
      </c>
      <c r="F15" s="18">
        <v>1</v>
      </c>
      <c r="G15" s="18">
        <v>1</v>
      </c>
      <c r="H15" s="18">
        <v>1</v>
      </c>
      <c r="I15" s="18">
        <v>1</v>
      </c>
      <c r="J15" s="18">
        <v>1</v>
      </c>
      <c r="K15" s="18">
        <v>1</v>
      </c>
      <c r="L15" s="18">
        <v>1</v>
      </c>
      <c r="M15" s="18">
        <v>1</v>
      </c>
      <c r="N15" s="18">
        <v>1</v>
      </c>
    </row>
    <row r="16" spans="1:14" ht="12.75">
      <c r="A16" s="10">
        <v>2018</v>
      </c>
      <c r="B16" s="21">
        <f>C16*B$9</f>
        <v>0</v>
      </c>
      <c r="C16" s="21">
        <f>D16*C$9</f>
        <v>0</v>
      </c>
      <c r="D16" s="21">
        <f>E16*D$9</f>
        <v>0</v>
      </c>
      <c r="E16" s="21">
        <f>F16*E$9</f>
        <v>1.08</v>
      </c>
      <c r="F16" s="22">
        <v>1</v>
      </c>
      <c r="G16" s="18">
        <v>1</v>
      </c>
      <c r="H16" s="18">
        <v>1</v>
      </c>
      <c r="I16" s="18">
        <v>1</v>
      </c>
      <c r="J16" s="18">
        <v>1</v>
      </c>
      <c r="K16" s="18">
        <v>1</v>
      </c>
      <c r="L16" s="18">
        <v>1</v>
      </c>
      <c r="M16" s="18">
        <v>1</v>
      </c>
      <c r="N16" s="18">
        <v>1</v>
      </c>
    </row>
    <row r="17" spans="1:14" ht="12.75">
      <c r="A17" s="10">
        <v>2019</v>
      </c>
      <c r="B17" s="21">
        <f>C17*B$9</f>
        <v>0</v>
      </c>
      <c r="C17" s="21">
        <f>D17*C$9</f>
        <v>0</v>
      </c>
      <c r="D17" s="21">
        <f>E17*D$9</f>
        <v>0</v>
      </c>
      <c r="E17" s="21">
        <f>F17*E$9</f>
        <v>1.1448</v>
      </c>
      <c r="F17" s="21">
        <f>G17*F$9</f>
        <v>1.06</v>
      </c>
      <c r="G17" s="22">
        <v>1</v>
      </c>
      <c r="H17" s="18">
        <v>1</v>
      </c>
      <c r="I17" s="18">
        <v>1</v>
      </c>
      <c r="J17" s="18">
        <v>1</v>
      </c>
      <c r="K17" s="18">
        <v>1</v>
      </c>
      <c r="L17" s="18">
        <v>1</v>
      </c>
      <c r="M17" s="18">
        <v>1</v>
      </c>
      <c r="N17" s="18">
        <v>1</v>
      </c>
    </row>
    <row r="18" spans="1:14" ht="12.75">
      <c r="A18" s="10">
        <v>2020</v>
      </c>
      <c r="B18" s="21">
        <f aca="true" t="shared" si="2" ref="B18:G18">C18*B$9</f>
        <v>0</v>
      </c>
      <c r="C18" s="21">
        <f t="shared" si="2"/>
        <v>0</v>
      </c>
      <c r="D18" s="21">
        <f t="shared" si="2"/>
        <v>0</v>
      </c>
      <c r="E18" s="21">
        <f t="shared" si="2"/>
        <v>1.2020400000000002</v>
      </c>
      <c r="F18" s="21">
        <f t="shared" si="2"/>
        <v>1.1130000000000002</v>
      </c>
      <c r="G18" s="21">
        <f t="shared" si="2"/>
        <v>1.05</v>
      </c>
      <c r="H18" s="22">
        <v>1</v>
      </c>
      <c r="I18" s="18">
        <v>1</v>
      </c>
      <c r="J18" s="18">
        <v>1</v>
      </c>
      <c r="K18" s="18">
        <v>1</v>
      </c>
      <c r="L18" s="18">
        <v>1</v>
      </c>
      <c r="M18" s="18">
        <v>1</v>
      </c>
      <c r="N18" s="18">
        <v>1</v>
      </c>
    </row>
    <row r="19" spans="1:14" ht="12.75">
      <c r="A19" s="10">
        <v>2021</v>
      </c>
      <c r="B19" s="21">
        <f aca="true" t="shared" si="3" ref="B19:H19">C19*B$9</f>
        <v>0</v>
      </c>
      <c r="C19" s="21">
        <f t="shared" si="3"/>
        <v>0</v>
      </c>
      <c r="D19" s="21">
        <f t="shared" si="3"/>
        <v>0</v>
      </c>
      <c r="E19" s="21">
        <f t="shared" si="3"/>
        <v>1.2621420000000003</v>
      </c>
      <c r="F19" s="21">
        <f t="shared" si="3"/>
        <v>1.1686500000000002</v>
      </c>
      <c r="G19" s="21">
        <f t="shared" si="3"/>
        <v>1.1025</v>
      </c>
      <c r="H19" s="21">
        <f t="shared" si="3"/>
        <v>1.05</v>
      </c>
      <c r="I19" s="22">
        <v>1</v>
      </c>
      <c r="J19" s="18">
        <v>1</v>
      </c>
      <c r="K19" s="18">
        <v>1</v>
      </c>
      <c r="L19" s="18">
        <v>1</v>
      </c>
      <c r="M19" s="18">
        <v>1</v>
      </c>
      <c r="N19" s="18">
        <v>1</v>
      </c>
    </row>
    <row r="20" spans="1:14" ht="12.75">
      <c r="A20" s="10">
        <v>2022</v>
      </c>
      <c r="B20" s="21">
        <f aca="true" t="shared" si="4" ref="B20:I20">C20*B$9</f>
        <v>0</v>
      </c>
      <c r="C20" s="21">
        <f t="shared" si="4"/>
        <v>0</v>
      </c>
      <c r="D20" s="21">
        <f t="shared" si="4"/>
        <v>0</v>
      </c>
      <c r="E20" s="21">
        <f t="shared" si="4"/>
        <v>1.3000062600000004</v>
      </c>
      <c r="F20" s="21">
        <f t="shared" si="4"/>
        <v>1.2037095000000002</v>
      </c>
      <c r="G20" s="21">
        <f t="shared" si="4"/>
        <v>1.1355750000000002</v>
      </c>
      <c r="H20" s="21">
        <f t="shared" si="4"/>
        <v>1.0815000000000001</v>
      </c>
      <c r="I20" s="21">
        <f t="shared" si="4"/>
        <v>1.03</v>
      </c>
      <c r="J20" s="22">
        <v>1</v>
      </c>
      <c r="K20" s="18">
        <v>1</v>
      </c>
      <c r="L20" s="18">
        <v>1</v>
      </c>
      <c r="M20" s="18">
        <v>1</v>
      </c>
      <c r="N20" s="18">
        <v>1</v>
      </c>
    </row>
    <row r="21" spans="1:14" ht="12.75">
      <c r="A21" s="10">
        <v>2023</v>
      </c>
      <c r="B21" s="21">
        <f aca="true" t="shared" si="5" ref="B21:J21">C21*B$9</f>
        <v>0</v>
      </c>
      <c r="C21" s="21">
        <f t="shared" si="5"/>
        <v>0</v>
      </c>
      <c r="D21" s="21">
        <f t="shared" si="5"/>
        <v>0</v>
      </c>
      <c r="E21" s="21">
        <f t="shared" si="5"/>
        <v>1.3520065104000003</v>
      </c>
      <c r="F21" s="21">
        <f t="shared" si="5"/>
        <v>1.2518578800000002</v>
      </c>
      <c r="G21" s="21">
        <f t="shared" si="5"/>
        <v>1.1809980000000002</v>
      </c>
      <c r="H21" s="21">
        <f t="shared" si="5"/>
        <v>1.1247600000000002</v>
      </c>
      <c r="I21" s="21">
        <f t="shared" si="5"/>
        <v>1.0712000000000002</v>
      </c>
      <c r="J21" s="21">
        <f t="shared" si="5"/>
        <v>1.04</v>
      </c>
      <c r="K21" s="22">
        <v>1</v>
      </c>
      <c r="L21" s="18">
        <v>1</v>
      </c>
      <c r="M21" s="18">
        <v>1</v>
      </c>
      <c r="N21" s="18">
        <v>1</v>
      </c>
    </row>
    <row r="22" spans="1:14" ht="12.75">
      <c r="A22" s="10">
        <v>2024</v>
      </c>
      <c r="B22" s="21">
        <f aca="true" t="shared" si="6" ref="B22:J22">C22*B$9</f>
        <v>0</v>
      </c>
      <c r="C22" s="21">
        <f t="shared" si="6"/>
        <v>0</v>
      </c>
      <c r="D22" s="21">
        <f t="shared" si="6"/>
        <v>0</v>
      </c>
      <c r="E22" s="21">
        <f t="shared" si="6"/>
        <v>1.3925667057120004</v>
      </c>
      <c r="F22" s="21">
        <f t="shared" si="6"/>
        <v>1.2894136164000003</v>
      </c>
      <c r="G22" s="21">
        <f t="shared" si="6"/>
        <v>1.2164279400000002</v>
      </c>
      <c r="H22" s="21">
        <f t="shared" si="6"/>
        <v>1.1585028000000002</v>
      </c>
      <c r="I22" s="21">
        <f t="shared" si="6"/>
        <v>1.103336</v>
      </c>
      <c r="J22" s="21">
        <f t="shared" si="6"/>
        <v>1.0712000000000002</v>
      </c>
      <c r="K22" s="21">
        <f>L22*K$9</f>
        <v>1.03</v>
      </c>
      <c r="L22" s="22">
        <v>1</v>
      </c>
      <c r="M22" s="18">
        <v>1</v>
      </c>
      <c r="N22" s="18">
        <v>1</v>
      </c>
    </row>
    <row r="23" spans="1:14" ht="12.75">
      <c r="A23" s="10">
        <v>2025</v>
      </c>
      <c r="B23" s="21">
        <f aca="true" t="shared" si="7" ref="B23:J23">C23*B$9</f>
        <v>0</v>
      </c>
      <c r="C23" s="21">
        <f t="shared" si="7"/>
        <v>0</v>
      </c>
      <c r="D23" s="21">
        <f t="shared" si="7"/>
        <v>0</v>
      </c>
      <c r="E23" s="21">
        <f t="shared" si="7"/>
        <v>1.4343437068833609</v>
      </c>
      <c r="F23" s="21">
        <f t="shared" si="7"/>
        <v>1.3280960248920006</v>
      </c>
      <c r="G23" s="21">
        <f t="shared" si="7"/>
        <v>1.2529207782000005</v>
      </c>
      <c r="H23" s="21">
        <f t="shared" si="7"/>
        <v>1.1932578840000003</v>
      </c>
      <c r="I23" s="21">
        <f t="shared" si="7"/>
        <v>1.1364360800000002</v>
      </c>
      <c r="J23" s="21">
        <f t="shared" si="7"/>
        <v>1.103336</v>
      </c>
      <c r="K23" s="21">
        <f aca="true" t="shared" si="8" ref="K23:M24">L23*K$9</f>
        <v>1.0609</v>
      </c>
      <c r="L23" s="21">
        <f t="shared" si="8"/>
        <v>1.03</v>
      </c>
      <c r="M23" s="22">
        <v>1</v>
      </c>
      <c r="N23" s="18">
        <v>1</v>
      </c>
    </row>
    <row r="24" spans="1:14" ht="12.75">
      <c r="A24" s="10">
        <v>2026</v>
      </c>
      <c r="B24" s="21">
        <f aca="true" t="shared" si="9" ref="B24:J24">C24*B$9</f>
        <v>0</v>
      </c>
      <c r="C24" s="21">
        <f t="shared" si="9"/>
        <v>0</v>
      </c>
      <c r="D24" s="21">
        <f t="shared" si="9"/>
        <v>0</v>
      </c>
      <c r="E24" s="21">
        <f t="shared" si="9"/>
        <v>1.4630305810210273</v>
      </c>
      <c r="F24" s="21">
        <f t="shared" si="9"/>
        <v>1.35465794538984</v>
      </c>
      <c r="G24" s="21">
        <f t="shared" si="9"/>
        <v>1.277979193764</v>
      </c>
      <c r="H24" s="21">
        <f t="shared" si="9"/>
        <v>1.2171230416799999</v>
      </c>
      <c r="I24" s="21">
        <f t="shared" si="9"/>
        <v>1.1591648015999998</v>
      </c>
      <c r="J24" s="21">
        <f t="shared" si="9"/>
        <v>1.1254027199999999</v>
      </c>
      <c r="K24" s="21">
        <f>L24*K$9</f>
        <v>1.082118</v>
      </c>
      <c r="L24" s="21">
        <f t="shared" si="8"/>
        <v>1.0506</v>
      </c>
      <c r="M24" s="21">
        <f t="shared" si="8"/>
        <v>1.02</v>
      </c>
      <c r="N24" s="22">
        <v>1</v>
      </c>
    </row>
    <row r="25" spans="1:14" ht="12.75" hidden="1">
      <c r="A25" s="1"/>
      <c r="B25">
        <v>2</v>
      </c>
      <c r="C25">
        <v>3</v>
      </c>
      <c r="D25">
        <v>4</v>
      </c>
      <c r="E25">
        <v>5</v>
      </c>
      <c r="F25">
        <v>6</v>
      </c>
      <c r="G25">
        <v>7</v>
      </c>
      <c r="H25">
        <v>8</v>
      </c>
      <c r="I25">
        <v>9</v>
      </c>
      <c r="J25">
        <v>10</v>
      </c>
      <c r="K25">
        <v>11</v>
      </c>
      <c r="L25">
        <v>12</v>
      </c>
      <c r="M25">
        <v>13</v>
      </c>
      <c r="N25">
        <v>14</v>
      </c>
    </row>
    <row r="26" ht="12.75">
      <c r="A26" s="12"/>
    </row>
    <row r="27" ht="12.75">
      <c r="A27" s="12"/>
    </row>
    <row r="35" ht="12.75">
      <c r="A35" s="33" t="s">
        <v>64</v>
      </c>
    </row>
    <row r="36" spans="1:7" ht="84">
      <c r="A36" s="34"/>
      <c r="B36" s="34"/>
      <c r="C36" s="35" t="s">
        <v>94</v>
      </c>
      <c r="D36" s="35" t="s">
        <v>95</v>
      </c>
      <c r="E36" s="35" t="s">
        <v>96</v>
      </c>
      <c r="F36" s="35" t="s">
        <v>97</v>
      </c>
      <c r="G36" s="39" t="s">
        <v>98</v>
      </c>
    </row>
    <row r="37" spans="1:7" ht="12.75">
      <c r="A37" s="36" t="s">
        <v>99</v>
      </c>
      <c r="B37" s="36" t="s">
        <v>100</v>
      </c>
      <c r="C37" s="35" t="s">
        <v>101</v>
      </c>
      <c r="D37" s="35" t="s">
        <v>102</v>
      </c>
      <c r="E37" s="35" t="s">
        <v>102</v>
      </c>
      <c r="F37" s="35" t="s">
        <v>102</v>
      </c>
      <c r="G37" s="39" t="s">
        <v>102</v>
      </c>
    </row>
    <row r="38" spans="1:7" ht="36">
      <c r="A38" s="37">
        <v>2010</v>
      </c>
      <c r="B38" s="37" t="s">
        <v>103</v>
      </c>
      <c r="C38" s="38"/>
      <c r="D38" s="38"/>
      <c r="E38" s="38"/>
      <c r="F38" s="38">
        <v>1148</v>
      </c>
      <c r="G38" s="38"/>
    </row>
    <row r="39" spans="1:7" ht="24">
      <c r="A39" s="37">
        <v>2010</v>
      </c>
      <c r="B39" s="37" t="s">
        <v>104</v>
      </c>
      <c r="C39" s="38"/>
      <c r="D39" s="38">
        <v>12507</v>
      </c>
      <c r="E39" s="38"/>
      <c r="F39" s="38"/>
      <c r="G39" s="38">
        <v>19219</v>
      </c>
    </row>
    <row r="40" spans="1:7" ht="48">
      <c r="A40" s="37">
        <v>2010</v>
      </c>
      <c r="B40" s="37" t="s">
        <v>105</v>
      </c>
      <c r="C40" s="38">
        <v>21454</v>
      </c>
      <c r="D40" s="38"/>
      <c r="E40" s="38">
        <v>2460</v>
      </c>
      <c r="F40" s="38"/>
      <c r="G40" s="38"/>
    </row>
    <row r="41" spans="1:7" ht="36">
      <c r="A41" s="37">
        <v>2011</v>
      </c>
      <c r="B41" s="37" t="s">
        <v>103</v>
      </c>
      <c r="C41" s="38"/>
      <c r="D41" s="38"/>
      <c r="E41" s="38"/>
      <c r="F41" s="38">
        <v>1311</v>
      </c>
      <c r="G41" s="38"/>
    </row>
    <row r="42" spans="1:7" ht="24">
      <c r="A42" s="37">
        <v>2011</v>
      </c>
      <c r="B42" s="37" t="s">
        <v>104</v>
      </c>
      <c r="C42" s="38"/>
      <c r="D42" s="38">
        <v>12466</v>
      </c>
      <c r="E42" s="38"/>
      <c r="F42" s="38"/>
      <c r="G42" s="38">
        <v>18956</v>
      </c>
    </row>
    <row r="43" spans="1:7" ht="24">
      <c r="A43" s="37">
        <v>2011</v>
      </c>
      <c r="B43" s="37" t="s">
        <v>106</v>
      </c>
      <c r="C43" s="38"/>
      <c r="D43" s="38">
        <v>11274</v>
      </c>
      <c r="E43" s="38"/>
      <c r="F43" s="38"/>
      <c r="G43" s="38"/>
    </row>
    <row r="44" spans="1:7" ht="48">
      <c r="A44" s="37">
        <v>2011</v>
      </c>
      <c r="B44" s="37" t="s">
        <v>105</v>
      </c>
      <c r="C44" s="38">
        <v>24271</v>
      </c>
      <c r="D44" s="38"/>
      <c r="E44" s="38">
        <v>2337</v>
      </c>
      <c r="F44" s="38"/>
      <c r="G44" s="38"/>
    </row>
    <row r="45" spans="1:7" ht="36">
      <c r="A45" s="37">
        <v>2012</v>
      </c>
      <c r="B45" s="37" t="s">
        <v>103</v>
      </c>
      <c r="C45" s="38"/>
      <c r="D45" s="38"/>
      <c r="E45" s="38"/>
      <c r="F45" s="38">
        <v>1414</v>
      </c>
      <c r="G45" s="38"/>
    </row>
    <row r="46" spans="1:7" ht="24">
      <c r="A46" s="37">
        <v>2012</v>
      </c>
      <c r="B46" s="37" t="s">
        <v>104</v>
      </c>
      <c r="C46" s="38"/>
      <c r="D46" s="38">
        <v>11103</v>
      </c>
      <c r="E46" s="38"/>
      <c r="F46" s="38"/>
      <c r="G46" s="38">
        <v>17395</v>
      </c>
    </row>
    <row r="47" spans="1:7" ht="48">
      <c r="A47" s="37">
        <v>2012</v>
      </c>
      <c r="B47" s="37" t="s">
        <v>105</v>
      </c>
      <c r="C47" s="38">
        <v>27875</v>
      </c>
      <c r="D47" s="38"/>
      <c r="E47" s="38">
        <v>2302</v>
      </c>
      <c r="F47" s="38"/>
      <c r="G47" s="38"/>
    </row>
    <row r="48" spans="1:7" ht="36">
      <c r="A48" s="37">
        <v>2013</v>
      </c>
      <c r="B48" s="37" t="s">
        <v>103</v>
      </c>
      <c r="C48" s="38"/>
      <c r="D48" s="38"/>
      <c r="E48" s="38"/>
      <c r="F48" s="38">
        <v>1525</v>
      </c>
      <c r="G48" s="38"/>
    </row>
    <row r="49" spans="1:7" ht="24">
      <c r="A49" s="37">
        <v>2013</v>
      </c>
      <c r="B49" s="37" t="s">
        <v>104</v>
      </c>
      <c r="C49" s="38"/>
      <c r="D49" s="38">
        <v>10884</v>
      </c>
      <c r="E49" s="38"/>
      <c r="F49" s="38"/>
      <c r="G49" s="38">
        <v>17165</v>
      </c>
    </row>
    <row r="50" spans="1:7" ht="48">
      <c r="A50" s="37">
        <v>2013</v>
      </c>
      <c r="B50" s="37" t="s">
        <v>105</v>
      </c>
      <c r="C50" s="38">
        <v>32196</v>
      </c>
      <c r="D50" s="38"/>
      <c r="E50" s="38">
        <v>2124</v>
      </c>
      <c r="F50" s="38"/>
      <c r="G50" s="38"/>
    </row>
    <row r="51" spans="1:7" ht="36">
      <c r="A51" s="37">
        <v>2014</v>
      </c>
      <c r="B51" s="37" t="s">
        <v>103</v>
      </c>
      <c r="C51" s="38"/>
      <c r="D51" s="38"/>
      <c r="E51" s="38"/>
      <c r="F51" s="38">
        <v>1304</v>
      </c>
      <c r="G51" s="38"/>
    </row>
    <row r="52" spans="1:7" ht="24">
      <c r="A52" s="37">
        <v>2014</v>
      </c>
      <c r="B52" s="37" t="s">
        <v>104</v>
      </c>
      <c r="C52" s="38"/>
      <c r="D52" s="38">
        <v>10664</v>
      </c>
      <c r="E52" s="38"/>
      <c r="F52" s="38"/>
      <c r="G52" s="38">
        <v>16948</v>
      </c>
    </row>
    <row r="53" spans="1:7" ht="48">
      <c r="A53" s="37">
        <v>2014</v>
      </c>
      <c r="B53" s="37" t="s">
        <v>105</v>
      </c>
      <c r="C53" s="38">
        <v>32641</v>
      </c>
      <c r="D53" s="38"/>
      <c r="E53" s="38">
        <v>2077</v>
      </c>
      <c r="F53" s="38"/>
      <c r="G53" s="38"/>
    </row>
    <row r="54" spans="1:7" ht="36">
      <c r="A54" s="37">
        <v>2015</v>
      </c>
      <c r="B54" s="37" t="s">
        <v>103</v>
      </c>
      <c r="C54" s="38"/>
      <c r="D54" s="38"/>
      <c r="E54" s="38"/>
      <c r="F54" s="38">
        <v>1283</v>
      </c>
      <c r="G54" s="38"/>
    </row>
    <row r="55" spans="1:7" ht="48">
      <c r="A55" s="37">
        <v>2015</v>
      </c>
      <c r="B55" s="37" t="s">
        <v>105</v>
      </c>
      <c r="C55" s="38">
        <v>31130</v>
      </c>
      <c r="D55" s="38"/>
      <c r="E55" s="38">
        <v>3723</v>
      </c>
      <c r="F55" s="38"/>
      <c r="G55" s="38"/>
    </row>
  </sheetData>
  <sheetProtection/>
  <dataValidations count="1">
    <dataValidation type="list" allowBlank="1" showInputMessage="1" showErrorMessage="1" sqref="B5">
      <formula1>$A$12:$A$24</formula1>
    </dataValidation>
  </dataValidation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6699"/>
  </sheetPr>
  <dimension ref="A1:M25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3.7109375" style="0" customWidth="1"/>
    <col min="2" max="2" width="36.28125" style="0" customWidth="1"/>
    <col min="5" max="5" width="9.28125" style="0" customWidth="1"/>
  </cols>
  <sheetData>
    <row r="1" spans="2:13" ht="16.5" customHeight="1" thickBot="1">
      <c r="B1" s="165" t="s">
        <v>83</v>
      </c>
      <c r="C1" s="166">
        <v>2016</v>
      </c>
      <c r="D1" s="166">
        <v>2017</v>
      </c>
      <c r="E1" s="166">
        <v>2018</v>
      </c>
      <c r="F1" s="166">
        <v>2019</v>
      </c>
      <c r="G1" s="166">
        <v>2020</v>
      </c>
      <c r="H1" s="166">
        <v>2021</v>
      </c>
      <c r="I1" s="166">
        <v>2022</v>
      </c>
      <c r="J1" s="166">
        <v>2023</v>
      </c>
      <c r="K1" s="166">
        <v>2024</v>
      </c>
      <c r="L1" s="166">
        <v>2025</v>
      </c>
      <c r="M1" s="166">
        <v>2026</v>
      </c>
    </row>
    <row r="2" spans="2:13" ht="14.25" thickBot="1" thickTop="1">
      <c r="B2" s="31" t="s">
        <v>73</v>
      </c>
      <c r="C2" s="5">
        <v>1.025</v>
      </c>
      <c r="D2" s="5">
        <v>1.03</v>
      </c>
      <c r="E2" s="5">
        <v>1.035</v>
      </c>
      <c r="F2" s="5">
        <v>1.03</v>
      </c>
      <c r="G2" s="5">
        <v>1.025</v>
      </c>
      <c r="H2" s="5">
        <v>1.025</v>
      </c>
      <c r="I2" s="5">
        <v>1.025</v>
      </c>
      <c r="J2" s="5">
        <v>1.02</v>
      </c>
      <c r="K2" s="5">
        <v>1.02</v>
      </c>
      <c r="L2" s="5">
        <v>1.02</v>
      </c>
      <c r="M2" s="5">
        <v>1.02</v>
      </c>
    </row>
    <row r="3" spans="2:13" ht="14.25" thickBot="1" thickTop="1">
      <c r="B3" s="141" t="s">
        <v>108</v>
      </c>
      <c r="C3" s="142">
        <v>31130</v>
      </c>
      <c r="D3" s="5"/>
      <c r="E3" s="5"/>
      <c r="F3" s="5"/>
      <c r="G3" s="5"/>
      <c r="H3" s="5"/>
      <c r="I3" s="5"/>
      <c r="J3" s="5"/>
      <c r="K3" s="5"/>
      <c r="L3" s="5"/>
      <c r="M3" s="5"/>
    </row>
    <row r="4" spans="2:13" ht="14.25" thickBot="1" thickTop="1">
      <c r="B4" s="32" t="s">
        <v>107</v>
      </c>
      <c r="C4" s="40">
        <v>3723</v>
      </c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2:13" ht="13.5" thickTop="1"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13" ht="16.5" customHeight="1">
      <c r="B6" s="165" t="s">
        <v>83</v>
      </c>
      <c r="C6" s="166">
        <v>2016</v>
      </c>
      <c r="D6" s="166">
        <v>2017</v>
      </c>
      <c r="E6" s="166">
        <v>2018</v>
      </c>
      <c r="F6" s="166">
        <v>2019</v>
      </c>
      <c r="G6" s="166">
        <v>2020</v>
      </c>
      <c r="H6" s="166">
        <v>2021</v>
      </c>
      <c r="I6" s="166">
        <v>2022</v>
      </c>
      <c r="J6" s="166">
        <v>2023</v>
      </c>
      <c r="K6" s="166">
        <v>2024</v>
      </c>
      <c r="L6" s="166">
        <v>2025</v>
      </c>
      <c r="M6" s="166">
        <v>2026</v>
      </c>
    </row>
    <row r="7" spans="1:13" ht="12.75">
      <c r="A7">
        <v>71</v>
      </c>
      <c r="B7" s="153" t="s">
        <v>74</v>
      </c>
      <c r="C7" s="6">
        <v>1</v>
      </c>
      <c r="D7" s="6">
        <v>1.02</v>
      </c>
      <c r="E7" s="6">
        <v>1.03</v>
      </c>
      <c r="F7" s="6">
        <v>1.03</v>
      </c>
      <c r="G7" s="6">
        <v>1.03</v>
      </c>
      <c r="H7" s="6">
        <v>1.03</v>
      </c>
      <c r="I7" s="6">
        <v>1.03</v>
      </c>
      <c r="J7" s="6">
        <v>1.03</v>
      </c>
      <c r="K7" s="6">
        <v>1.03</v>
      </c>
      <c r="L7" s="6">
        <v>1.02</v>
      </c>
      <c r="M7" s="154">
        <v>1.02</v>
      </c>
    </row>
    <row r="8" spans="1:13" ht="12.75">
      <c r="A8">
        <v>73</v>
      </c>
      <c r="B8" s="155" t="s">
        <v>76</v>
      </c>
      <c r="C8" s="28">
        <v>1</v>
      </c>
      <c r="D8" s="28">
        <v>1.02</v>
      </c>
      <c r="E8" s="28">
        <v>1.03</v>
      </c>
      <c r="F8" s="28">
        <v>1.03</v>
      </c>
      <c r="G8" s="28">
        <v>1.03</v>
      </c>
      <c r="H8" s="28">
        <v>1.03</v>
      </c>
      <c r="I8" s="28">
        <v>1.03</v>
      </c>
      <c r="J8" s="28">
        <v>1.03</v>
      </c>
      <c r="K8" s="28">
        <v>1.03</v>
      </c>
      <c r="L8" s="28">
        <v>1.02</v>
      </c>
      <c r="M8" s="156">
        <v>1.02</v>
      </c>
    </row>
    <row r="9" spans="1:13" ht="12.75">
      <c r="A9">
        <v>713</v>
      </c>
      <c r="B9" s="157" t="s">
        <v>77</v>
      </c>
      <c r="C9" s="150">
        <v>1</v>
      </c>
      <c r="D9" s="150">
        <v>1.05</v>
      </c>
      <c r="E9" s="150">
        <v>1.05</v>
      </c>
      <c r="F9" s="150">
        <v>1.04</v>
      </c>
      <c r="G9" s="151">
        <v>1.03</v>
      </c>
      <c r="H9" s="151">
        <v>1.03</v>
      </c>
      <c r="I9" s="151">
        <v>1.03</v>
      </c>
      <c r="J9" s="151">
        <v>1.03</v>
      </c>
      <c r="K9" s="151">
        <v>1.03</v>
      </c>
      <c r="L9" s="151">
        <v>1.02</v>
      </c>
      <c r="M9" s="158">
        <v>1.02</v>
      </c>
    </row>
    <row r="10" spans="1:13" ht="12.75">
      <c r="A10">
        <v>714</v>
      </c>
      <c r="B10" s="157" t="s">
        <v>78</v>
      </c>
      <c r="C10" s="151">
        <v>1</v>
      </c>
      <c r="D10" s="151">
        <v>1</v>
      </c>
      <c r="E10" s="151">
        <v>1.02</v>
      </c>
      <c r="F10" s="151">
        <v>1.03</v>
      </c>
      <c r="G10" s="151">
        <v>1.03</v>
      </c>
      <c r="H10" s="151">
        <v>1.03</v>
      </c>
      <c r="I10" s="151">
        <v>1.03</v>
      </c>
      <c r="J10" s="151">
        <v>1.03</v>
      </c>
      <c r="K10" s="151">
        <v>1.03</v>
      </c>
      <c r="L10" s="151">
        <v>1.02</v>
      </c>
      <c r="M10" s="158">
        <v>1.02</v>
      </c>
    </row>
    <row r="11" spans="1:13" ht="12.75">
      <c r="A11">
        <v>716</v>
      </c>
      <c r="B11" s="157" t="s">
        <v>75</v>
      </c>
      <c r="C11" s="150">
        <v>1</v>
      </c>
      <c r="D11" s="150">
        <v>1</v>
      </c>
      <c r="E11" s="150">
        <v>1.03</v>
      </c>
      <c r="F11" s="150">
        <v>1.03</v>
      </c>
      <c r="G11" s="151">
        <v>1.03</v>
      </c>
      <c r="H11" s="151">
        <v>1.03</v>
      </c>
      <c r="I11" s="151">
        <v>1.03</v>
      </c>
      <c r="J11" s="151">
        <v>1.03</v>
      </c>
      <c r="K11" s="151">
        <v>1.03</v>
      </c>
      <c r="L11" s="151">
        <v>1.02</v>
      </c>
      <c r="M11" s="158">
        <v>1.02</v>
      </c>
    </row>
    <row r="12" spans="1:13" ht="12.75">
      <c r="A12">
        <v>741</v>
      </c>
      <c r="B12" s="157" t="s">
        <v>79</v>
      </c>
      <c r="C12" s="151">
        <v>1</v>
      </c>
      <c r="D12" s="151">
        <v>0.95</v>
      </c>
      <c r="E12" s="151">
        <v>1</v>
      </c>
      <c r="F12" s="151">
        <v>1</v>
      </c>
      <c r="G12" s="151">
        <v>1</v>
      </c>
      <c r="H12" s="151">
        <v>1</v>
      </c>
      <c r="I12" s="151">
        <v>1</v>
      </c>
      <c r="J12" s="151">
        <v>1</v>
      </c>
      <c r="K12" s="151">
        <v>1</v>
      </c>
      <c r="L12" s="151">
        <v>1.02</v>
      </c>
      <c r="M12" s="158">
        <v>1.02</v>
      </c>
    </row>
    <row r="13" spans="1:13" ht="12.75">
      <c r="A13">
        <v>742</v>
      </c>
      <c r="B13" s="159" t="s">
        <v>80</v>
      </c>
      <c r="C13" s="151">
        <v>1</v>
      </c>
      <c r="D13" s="151">
        <v>1</v>
      </c>
      <c r="E13" s="151">
        <v>1.025</v>
      </c>
      <c r="F13" s="151">
        <v>1.03</v>
      </c>
      <c r="G13" s="151">
        <v>1.03</v>
      </c>
      <c r="H13" s="151">
        <v>1.03</v>
      </c>
      <c r="I13" s="151">
        <v>1.03</v>
      </c>
      <c r="J13" s="151">
        <v>1.03</v>
      </c>
      <c r="K13" s="151">
        <v>1.03</v>
      </c>
      <c r="L13" s="151">
        <v>1.02</v>
      </c>
      <c r="M13" s="158">
        <v>1.02</v>
      </c>
    </row>
    <row r="14" spans="1:13" ht="12.75">
      <c r="A14">
        <v>7</v>
      </c>
      <c r="B14" s="171" t="s">
        <v>81</v>
      </c>
      <c r="C14" s="172">
        <v>1</v>
      </c>
      <c r="D14" s="172">
        <v>1.02</v>
      </c>
      <c r="E14" s="172">
        <v>1.025</v>
      </c>
      <c r="F14" s="172">
        <v>1.03</v>
      </c>
      <c r="G14" s="172">
        <v>1.03</v>
      </c>
      <c r="H14" s="172">
        <v>1.03</v>
      </c>
      <c r="I14" s="172">
        <v>1.03</v>
      </c>
      <c r="J14" s="172">
        <v>1.03</v>
      </c>
      <c r="K14" s="172">
        <v>1.03</v>
      </c>
      <c r="L14" s="151">
        <v>1.02</v>
      </c>
      <c r="M14" s="173">
        <v>1.02</v>
      </c>
    </row>
    <row r="15" spans="2:13" ht="12.75">
      <c r="B15" s="170" t="s">
        <v>82</v>
      </c>
      <c r="C15" s="152">
        <v>2016</v>
      </c>
      <c r="D15" s="152">
        <v>2017</v>
      </c>
      <c r="E15" s="152">
        <v>2018</v>
      </c>
      <c r="F15" s="152">
        <v>2019</v>
      </c>
      <c r="G15" s="152">
        <v>2020</v>
      </c>
      <c r="H15" s="152">
        <v>2021</v>
      </c>
      <c r="I15" s="152">
        <v>2022</v>
      </c>
      <c r="J15" s="152">
        <v>2023</v>
      </c>
      <c r="K15" s="152">
        <v>2024</v>
      </c>
      <c r="L15" s="152">
        <v>2024</v>
      </c>
      <c r="M15" s="152">
        <v>2024</v>
      </c>
    </row>
    <row r="16" spans="1:13" ht="12.75">
      <c r="A16">
        <v>41</v>
      </c>
      <c r="B16" s="160" t="s">
        <v>84</v>
      </c>
      <c r="C16" s="6">
        <v>1</v>
      </c>
      <c r="D16" s="6">
        <v>1</v>
      </c>
      <c r="E16" s="6">
        <v>1.02</v>
      </c>
      <c r="F16" s="6">
        <v>1.02</v>
      </c>
      <c r="G16" s="6">
        <v>1.02</v>
      </c>
      <c r="H16" s="6">
        <v>1.02</v>
      </c>
      <c r="I16" s="6">
        <v>1.02</v>
      </c>
      <c r="J16" s="6">
        <v>1.02</v>
      </c>
      <c r="K16" s="6">
        <v>1.02</v>
      </c>
      <c r="L16" s="6">
        <v>1.02</v>
      </c>
      <c r="M16" s="6">
        <v>1.02</v>
      </c>
    </row>
    <row r="17" spans="1:13" ht="12.75">
      <c r="A17">
        <v>42</v>
      </c>
      <c r="B17" s="161" t="s">
        <v>85</v>
      </c>
      <c r="C17" s="8">
        <v>1</v>
      </c>
      <c r="D17" s="8">
        <v>0.98</v>
      </c>
      <c r="E17" s="8">
        <v>1.02</v>
      </c>
      <c r="F17" s="8">
        <v>1.02</v>
      </c>
      <c r="G17" s="8">
        <v>1.02</v>
      </c>
      <c r="H17" s="8">
        <v>1.02</v>
      </c>
      <c r="I17" s="8">
        <v>1.02</v>
      </c>
      <c r="J17" s="8">
        <v>1.02</v>
      </c>
      <c r="K17" s="8">
        <v>1.02</v>
      </c>
      <c r="L17" s="8">
        <v>1.02</v>
      </c>
      <c r="M17" s="162">
        <v>1.03</v>
      </c>
    </row>
    <row r="18" spans="1:13" ht="12.75">
      <c r="A18">
        <v>45</v>
      </c>
      <c r="B18" s="161" t="s">
        <v>86</v>
      </c>
      <c r="C18" s="8">
        <v>1</v>
      </c>
      <c r="D18" s="8">
        <v>1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>
        <v>1</v>
      </c>
      <c r="K18" s="8">
        <v>1</v>
      </c>
      <c r="L18" s="8">
        <v>1</v>
      </c>
      <c r="M18" s="8">
        <v>1</v>
      </c>
    </row>
    <row r="19" spans="1:13" ht="12.75">
      <c r="A19">
        <v>46</v>
      </c>
      <c r="B19" s="161" t="s">
        <v>87</v>
      </c>
      <c r="C19" s="8">
        <v>1</v>
      </c>
      <c r="D19" s="8">
        <v>0.95</v>
      </c>
      <c r="E19" s="8">
        <v>1.02</v>
      </c>
      <c r="F19" s="8">
        <v>1.02</v>
      </c>
      <c r="G19" s="8">
        <v>1.03</v>
      </c>
      <c r="H19" s="8">
        <v>1.03</v>
      </c>
      <c r="I19" s="8">
        <v>1.03</v>
      </c>
      <c r="J19" s="8">
        <v>1.03</v>
      </c>
      <c r="K19" s="8">
        <v>1.03</v>
      </c>
      <c r="L19" s="8">
        <v>1.03</v>
      </c>
      <c r="M19" s="162">
        <v>1.03</v>
      </c>
    </row>
    <row r="20" spans="1:13" ht="12.75">
      <c r="A20">
        <v>47</v>
      </c>
      <c r="B20" s="161" t="s">
        <v>88</v>
      </c>
      <c r="C20" s="8">
        <v>1</v>
      </c>
      <c r="D20" s="8">
        <v>1</v>
      </c>
      <c r="E20" s="8">
        <v>1.02</v>
      </c>
      <c r="F20" s="8">
        <v>1.02</v>
      </c>
      <c r="G20" s="8">
        <v>1.02</v>
      </c>
      <c r="H20" s="8">
        <v>1.03</v>
      </c>
      <c r="I20" s="8">
        <v>1.03</v>
      </c>
      <c r="J20" s="8">
        <v>1.03</v>
      </c>
      <c r="K20" s="8">
        <v>1.03</v>
      </c>
      <c r="L20" s="8">
        <v>1.03</v>
      </c>
      <c r="M20" s="162">
        <v>1.03</v>
      </c>
    </row>
    <row r="21" spans="1:13" ht="12.75">
      <c r="A21">
        <v>48</v>
      </c>
      <c r="B21" s="161" t="s">
        <v>89</v>
      </c>
      <c r="C21" s="8">
        <v>1</v>
      </c>
      <c r="D21" s="8">
        <v>0.95</v>
      </c>
      <c r="E21" s="8">
        <v>1.02</v>
      </c>
      <c r="F21" s="8">
        <v>1.03</v>
      </c>
      <c r="G21" s="8">
        <v>1.03</v>
      </c>
      <c r="H21" s="8">
        <v>1.03</v>
      </c>
      <c r="I21" s="8">
        <v>1.03</v>
      </c>
      <c r="J21" s="8">
        <v>1.03</v>
      </c>
      <c r="K21" s="8">
        <v>1.03</v>
      </c>
      <c r="L21" s="8">
        <v>1.03</v>
      </c>
      <c r="M21" s="162">
        <v>1.03</v>
      </c>
    </row>
    <row r="22" spans="1:13" ht="12.75">
      <c r="A22">
        <v>49</v>
      </c>
      <c r="B22" s="161" t="s">
        <v>93</v>
      </c>
      <c r="C22" s="8">
        <v>1</v>
      </c>
      <c r="D22" s="8">
        <v>1</v>
      </c>
      <c r="E22" s="8">
        <v>1</v>
      </c>
      <c r="F22" s="8">
        <v>1</v>
      </c>
      <c r="G22" s="8">
        <v>1</v>
      </c>
      <c r="H22" s="8">
        <v>1</v>
      </c>
      <c r="I22" s="8">
        <v>1</v>
      </c>
      <c r="J22" s="8">
        <v>1</v>
      </c>
      <c r="K22" s="8">
        <v>1</v>
      </c>
      <c r="L22" s="8">
        <v>1</v>
      </c>
      <c r="M22" s="8">
        <v>1</v>
      </c>
    </row>
    <row r="23" spans="1:13" ht="12.75">
      <c r="A23">
        <v>51</v>
      </c>
      <c r="B23" s="163" t="s">
        <v>90</v>
      </c>
      <c r="C23" s="7">
        <v>1</v>
      </c>
      <c r="D23" s="7">
        <v>0.18861720230261486</v>
      </c>
      <c r="E23" s="7">
        <v>0.9535606397743909</v>
      </c>
      <c r="F23" s="7">
        <v>1.1481583095446102</v>
      </c>
      <c r="G23" s="7">
        <v>1.0980945565843372</v>
      </c>
      <c r="H23" s="7">
        <v>1.0914946057120825</v>
      </c>
      <c r="I23" s="7">
        <v>1.0875373708083431</v>
      </c>
      <c r="J23" s="7">
        <v>1.297744637128063</v>
      </c>
      <c r="K23" s="7">
        <v>1.1827980711442356</v>
      </c>
      <c r="L23" s="7">
        <v>1.0046892294340797</v>
      </c>
      <c r="M23" s="164">
        <v>0.9839998754084118</v>
      </c>
    </row>
    <row r="24" spans="1:13" ht="12.75">
      <c r="A24">
        <v>54</v>
      </c>
      <c r="B24" s="163" t="s">
        <v>91</v>
      </c>
      <c r="C24" s="7">
        <v>1</v>
      </c>
      <c r="D24" s="7">
        <v>1</v>
      </c>
      <c r="E24" s="7">
        <v>1</v>
      </c>
      <c r="F24" s="7">
        <v>1</v>
      </c>
      <c r="G24" s="7">
        <v>1</v>
      </c>
      <c r="H24" s="7">
        <v>1</v>
      </c>
      <c r="I24" s="7">
        <v>1</v>
      </c>
      <c r="J24" s="7">
        <v>1</v>
      </c>
      <c r="K24" s="7">
        <v>1</v>
      </c>
      <c r="L24" s="7">
        <v>1</v>
      </c>
      <c r="M24" s="164">
        <v>1</v>
      </c>
    </row>
    <row r="25" spans="1:13" ht="12.75">
      <c r="A25">
        <v>5</v>
      </c>
      <c r="B25" s="167" t="s">
        <v>92</v>
      </c>
      <c r="C25" s="168">
        <v>1</v>
      </c>
      <c r="D25" s="168">
        <v>1</v>
      </c>
      <c r="E25" s="168">
        <v>1</v>
      </c>
      <c r="F25" s="168">
        <v>1</v>
      </c>
      <c r="G25" s="168">
        <v>1</v>
      </c>
      <c r="H25" s="168">
        <v>1</v>
      </c>
      <c r="I25" s="168">
        <v>1</v>
      </c>
      <c r="J25" s="168">
        <v>1</v>
      </c>
      <c r="K25" s="168">
        <v>1</v>
      </c>
      <c r="L25" s="168">
        <v>1</v>
      </c>
      <c r="M25" s="169">
        <v>1</v>
      </c>
    </row>
    <row r="28" ht="12.75"/>
  </sheetData>
  <sheetProtection/>
  <printOptions/>
  <pageMargins left="0.7" right="0.7" top="0.75" bottom="0.75" header="0.3" footer="0.3"/>
  <pageSetup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R121"/>
  <sheetViews>
    <sheetView tabSelected="1" zoomScalePageLayoutView="0" workbookViewId="0" topLeftCell="A1">
      <selection activeCell="B77" sqref="B77:Q77"/>
    </sheetView>
  </sheetViews>
  <sheetFormatPr defaultColWidth="9.140625" defaultRowHeight="12.75"/>
  <cols>
    <col min="1" max="1" width="8.00390625" style="41" customWidth="1"/>
    <col min="2" max="2" width="45.57421875" style="41" customWidth="1"/>
    <col min="3" max="4" width="12.28125" style="41" customWidth="1"/>
    <col min="5" max="5" width="11.28125" style="41" customWidth="1"/>
    <col min="6" max="6" width="11.28125" style="41" bestFit="1" customWidth="1"/>
    <col min="7" max="7" width="11.57421875" style="41" customWidth="1"/>
    <col min="8" max="17" width="12.28125" style="41" customWidth="1"/>
    <col min="18" max="16384" width="9.140625" style="41" customWidth="1"/>
  </cols>
  <sheetData>
    <row r="1" spans="1:17" ht="21.75" customHeight="1">
      <c r="A1" s="337" t="s">
        <v>212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</row>
    <row r="2" spans="2:16" ht="12.75">
      <c r="B2"/>
      <c r="P2" s="41" t="s">
        <v>112</v>
      </c>
    </row>
    <row r="3" ht="12.75">
      <c r="P3" s="41" t="s">
        <v>111</v>
      </c>
    </row>
    <row r="4" ht="12.75"/>
    <row r="5" spans="1:17" ht="12.75">
      <c r="A5" s="42"/>
      <c r="B5" s="43" t="s">
        <v>206</v>
      </c>
      <c r="C5" s="57">
        <v>2012</v>
      </c>
      <c r="D5" s="57">
        <v>2013</v>
      </c>
      <c r="E5" s="57">
        <v>2014</v>
      </c>
      <c r="F5" s="57">
        <v>2015</v>
      </c>
      <c r="G5" s="57">
        <v>2016</v>
      </c>
      <c r="H5" s="57">
        <v>2017</v>
      </c>
      <c r="I5" s="57">
        <v>2018</v>
      </c>
      <c r="J5" s="57">
        <v>2019</v>
      </c>
      <c r="K5" s="57">
        <v>2020</v>
      </c>
      <c r="L5" s="57">
        <v>2021</v>
      </c>
      <c r="M5" s="57">
        <v>2022</v>
      </c>
      <c r="N5" s="57">
        <v>2023</v>
      </c>
      <c r="O5" s="57">
        <v>2024</v>
      </c>
      <c r="P5" s="57">
        <v>2025</v>
      </c>
      <c r="Q5" s="59">
        <v>2026</v>
      </c>
    </row>
    <row r="6" spans="1:17" ht="12.75">
      <c r="A6" s="44"/>
      <c r="B6" s="44"/>
      <c r="C6" s="45" t="s">
        <v>113</v>
      </c>
      <c r="D6" s="45" t="s">
        <v>114</v>
      </c>
      <c r="E6" s="45" t="s">
        <v>114</v>
      </c>
      <c r="F6" s="45" t="s">
        <v>114</v>
      </c>
      <c r="G6" s="45" t="s">
        <v>115</v>
      </c>
      <c r="H6" s="45" t="s">
        <v>115</v>
      </c>
      <c r="I6" s="45" t="s">
        <v>115</v>
      </c>
      <c r="J6" s="45" t="s">
        <v>115</v>
      </c>
      <c r="K6" s="45" t="s">
        <v>115</v>
      </c>
      <c r="L6" s="45" t="s">
        <v>115</v>
      </c>
      <c r="M6" s="45" t="s">
        <v>115</v>
      </c>
      <c r="N6" s="45" t="s">
        <v>115</v>
      </c>
      <c r="O6" s="45" t="s">
        <v>115</v>
      </c>
      <c r="P6" s="45" t="s">
        <v>115</v>
      </c>
      <c r="Q6" s="45" t="s">
        <v>115</v>
      </c>
    </row>
    <row r="7" spans="1:17" ht="15.75" customHeight="1">
      <c r="A7" s="174" t="s">
        <v>195</v>
      </c>
      <c r="B7" s="73" t="s">
        <v>116</v>
      </c>
      <c r="C7" s="72">
        <f>SUM(C9,C24,C23,C8,C27)</f>
        <v>474115000</v>
      </c>
      <c r="D7" s="72">
        <f aca="true" t="shared" si="0" ref="D7:Q7">SUM(D9,D25,D23,D8,D27)</f>
        <v>481943000</v>
      </c>
      <c r="E7" s="72">
        <f t="shared" si="0"/>
        <v>449879000</v>
      </c>
      <c r="F7" s="72">
        <f t="shared" si="0"/>
        <v>526089000</v>
      </c>
      <c r="G7" s="72">
        <f t="shared" si="0"/>
        <v>843718577.99953</v>
      </c>
      <c r="H7" s="72">
        <f t="shared" si="0"/>
        <v>607332232.8199999</v>
      </c>
      <c r="I7" s="72">
        <f t="shared" si="0"/>
        <v>623538313.8046</v>
      </c>
      <c r="J7" s="72">
        <f t="shared" si="0"/>
        <v>639728640.718738</v>
      </c>
      <c r="K7" s="72">
        <f t="shared" si="0"/>
        <v>655356199.9403001</v>
      </c>
      <c r="L7" s="72">
        <f t="shared" si="0"/>
        <v>671452585.938509</v>
      </c>
      <c r="M7" s="72">
        <f t="shared" si="0"/>
        <v>688031863.5166645</v>
      </c>
      <c r="N7" s="72">
        <f t="shared" si="0"/>
        <v>705108519.4221643</v>
      </c>
      <c r="O7" s="72">
        <f t="shared" si="0"/>
        <v>722697475.0048294</v>
      </c>
      <c r="P7" s="72">
        <f t="shared" si="0"/>
        <v>735151424.504926</v>
      </c>
      <c r="Q7" s="72">
        <f t="shared" si="0"/>
        <v>747854452.9950246</v>
      </c>
    </row>
    <row r="8" spans="1:17" ht="15.75" customHeight="1">
      <c r="A8" s="175">
        <v>300</v>
      </c>
      <c r="B8" s="74" t="s">
        <v>187</v>
      </c>
      <c r="C8" s="198"/>
      <c r="D8" s="198"/>
      <c r="E8" s="198"/>
      <c r="F8" s="198"/>
      <c r="G8" s="198">
        <v>29476997</v>
      </c>
      <c r="H8" s="190">
        <v>10000000</v>
      </c>
      <c r="I8" s="190">
        <v>10000000</v>
      </c>
      <c r="J8" s="190">
        <v>10000000</v>
      </c>
      <c r="K8" s="190">
        <v>10000000</v>
      </c>
      <c r="L8" s="190">
        <v>10000000</v>
      </c>
      <c r="M8" s="190">
        <v>10000000</v>
      </c>
      <c r="N8" s="190">
        <v>10000000</v>
      </c>
      <c r="O8" s="190">
        <v>10000000</v>
      </c>
      <c r="P8" s="190">
        <v>10000000</v>
      </c>
      <c r="Q8" s="190">
        <v>10000000</v>
      </c>
    </row>
    <row r="9" spans="1:17" ht="15.75" customHeight="1">
      <c r="A9" s="176">
        <v>700</v>
      </c>
      <c r="B9" s="75" t="s">
        <v>117</v>
      </c>
      <c r="C9" s="79">
        <f aca="true" t="shared" si="1" ref="C9:H9">SUM(C10:C22)</f>
        <v>472631000</v>
      </c>
      <c r="D9" s="79">
        <f t="shared" si="1"/>
        <v>480280000</v>
      </c>
      <c r="E9" s="79">
        <f t="shared" si="1"/>
        <v>449879000</v>
      </c>
      <c r="F9" s="79">
        <f t="shared" si="1"/>
        <v>514218000</v>
      </c>
      <c r="G9" s="79">
        <f t="shared" si="1"/>
        <v>497157091</v>
      </c>
      <c r="H9" s="79">
        <f t="shared" si="1"/>
        <v>507332232.82</v>
      </c>
      <c r="I9" s="79">
        <f aca="true" t="shared" si="2" ref="I9:Q9">SUM(I10:I22)</f>
        <v>523538313.8046</v>
      </c>
      <c r="J9" s="79">
        <f t="shared" si="2"/>
        <v>539728640.718738</v>
      </c>
      <c r="K9" s="79">
        <f t="shared" si="2"/>
        <v>555356199.9403001</v>
      </c>
      <c r="L9" s="79">
        <f t="shared" si="2"/>
        <v>571452585.938509</v>
      </c>
      <c r="M9" s="79">
        <f t="shared" si="2"/>
        <v>588031863.5166645</v>
      </c>
      <c r="N9" s="79">
        <f t="shared" si="2"/>
        <v>605108519.4221643</v>
      </c>
      <c r="O9" s="79">
        <f t="shared" si="2"/>
        <v>622697475.0048294</v>
      </c>
      <c r="P9" s="79">
        <f t="shared" si="2"/>
        <v>635151424.504926</v>
      </c>
      <c r="Q9" s="79">
        <f t="shared" si="2"/>
        <v>647854452.9950246</v>
      </c>
    </row>
    <row r="10" spans="1:17" ht="15.75" customHeight="1">
      <c r="A10" s="46">
        <v>711</v>
      </c>
      <c r="B10" s="76" t="s">
        <v>118</v>
      </c>
      <c r="C10" s="49">
        <v>113646000</v>
      </c>
      <c r="D10" s="49">
        <v>110493000</v>
      </c>
      <c r="E10" s="49">
        <v>96976000</v>
      </c>
      <c r="F10" s="49">
        <v>94488000</v>
      </c>
      <c r="G10" s="49">
        <v>100400000</v>
      </c>
      <c r="H10" s="49">
        <f>G10*'Варијабле раста'!D7</f>
        <v>102408000</v>
      </c>
      <c r="I10" s="49">
        <f>H10*'Варијабле раста'!E7</f>
        <v>105480240</v>
      </c>
      <c r="J10" s="49">
        <f>I10*'Варијабле раста'!F7</f>
        <v>108644647.2</v>
      </c>
      <c r="K10" s="49">
        <f>J10*'Варијабле раста'!G7</f>
        <v>111903986.61600001</v>
      </c>
      <c r="L10" s="49">
        <f>K10*'Варијабле раста'!H7</f>
        <v>115261106.21448001</v>
      </c>
      <c r="M10" s="49">
        <f>L10*'Варијабле раста'!I7</f>
        <v>118718939.40091442</v>
      </c>
      <c r="N10" s="49">
        <f>M10*'Варијабле раста'!J7</f>
        <v>122280507.58294185</v>
      </c>
      <c r="O10" s="49">
        <f>N10*'Варијабле раста'!K7</f>
        <v>125948922.81043011</v>
      </c>
      <c r="P10" s="49">
        <f>O10*'Варијабле раста'!L7</f>
        <v>128467901.26663871</v>
      </c>
      <c r="Q10" s="49">
        <f>P10*'Варијабле раста'!M7</f>
        <v>131037259.29197149</v>
      </c>
    </row>
    <row r="11" spans="1:17" ht="15.75" customHeight="1">
      <c r="A11" s="177">
        <v>713</v>
      </c>
      <c r="B11" s="77" t="s">
        <v>119</v>
      </c>
      <c r="C11" s="80">
        <v>21862000</v>
      </c>
      <c r="D11" s="80">
        <v>35515000</v>
      </c>
      <c r="E11" s="80">
        <v>46007000</v>
      </c>
      <c r="F11" s="80">
        <v>59576000</v>
      </c>
      <c r="G11" s="80">
        <v>95100000</v>
      </c>
      <c r="H11" s="80">
        <f>G11*'Варијабле раста'!D9</f>
        <v>99855000</v>
      </c>
      <c r="I11" s="80">
        <f>H11*'Варијабле раста'!E9</f>
        <v>104847750</v>
      </c>
      <c r="J11" s="80">
        <f>I11*'Варијабле раста'!F9</f>
        <v>109041660</v>
      </c>
      <c r="K11" s="80">
        <f>J11*'Варијабле раста'!G9</f>
        <v>112312909.8</v>
      </c>
      <c r="L11" s="80">
        <f>K11*'Варијабле раста'!H9</f>
        <v>115682297.094</v>
      </c>
      <c r="M11" s="80">
        <f>L11*'Варијабле раста'!I9</f>
        <v>119152766.00682</v>
      </c>
      <c r="N11" s="80">
        <f>M11*'Варијабле раста'!J9</f>
        <v>122727348.98702459</v>
      </c>
      <c r="O11" s="80">
        <f>N11*'Варијабле раста'!K9</f>
        <v>126409169.45663533</v>
      </c>
      <c r="P11" s="80">
        <f>O11*'Варијабле раста'!L9</f>
        <v>128937352.84576803</v>
      </c>
      <c r="Q11" s="80">
        <f>P11*'Варијабле раста'!M9</f>
        <v>131516099.90268339</v>
      </c>
    </row>
    <row r="12" spans="1:17" ht="15.75" customHeight="1">
      <c r="A12" s="177">
        <v>714</v>
      </c>
      <c r="B12" s="77" t="s">
        <v>120</v>
      </c>
      <c r="C12" s="80">
        <v>16013000</v>
      </c>
      <c r="D12" s="80">
        <v>11007000</v>
      </c>
      <c r="E12" s="80">
        <v>9678000</v>
      </c>
      <c r="F12" s="80">
        <v>10205000</v>
      </c>
      <c r="G12" s="80">
        <v>11700000</v>
      </c>
      <c r="H12" s="80">
        <f>G12*'Варијабле раста'!D10</f>
        <v>11700000</v>
      </c>
      <c r="I12" s="80">
        <f>H12*'Варијабле раста'!E10</f>
        <v>11934000</v>
      </c>
      <c r="J12" s="80">
        <f>I12*'Варијабле раста'!F10</f>
        <v>12292020</v>
      </c>
      <c r="K12" s="80">
        <f>J12*'Варијабле раста'!G10</f>
        <v>12660780.6</v>
      </c>
      <c r="L12" s="80">
        <f>K12*'Варијабле раста'!H10</f>
        <v>13040604.018</v>
      </c>
      <c r="M12" s="80">
        <f>L12*'Варијабле раста'!I10</f>
        <v>13431822.13854</v>
      </c>
      <c r="N12" s="80">
        <f>M12*'Варијабле раста'!J10</f>
        <v>13834776.8026962</v>
      </c>
      <c r="O12" s="80">
        <f>N12*'Варијабле раста'!K10</f>
        <v>14249820.106777087</v>
      </c>
      <c r="P12" s="80">
        <f>O12*'Варијабле раста'!L10</f>
        <v>14534816.508912629</v>
      </c>
      <c r="Q12" s="80">
        <f>P12*'Варијабле раста'!M10</f>
        <v>14825512.839090882</v>
      </c>
    </row>
    <row r="13" spans="1:17" ht="15.75" customHeight="1">
      <c r="A13" s="177">
        <v>716</v>
      </c>
      <c r="B13" s="77" t="s">
        <v>121</v>
      </c>
      <c r="C13" s="80">
        <v>4547000</v>
      </c>
      <c r="D13" s="80">
        <v>5585000</v>
      </c>
      <c r="E13" s="80">
        <v>3887000</v>
      </c>
      <c r="F13" s="80">
        <v>5169000</v>
      </c>
      <c r="G13" s="80">
        <v>11000000</v>
      </c>
      <c r="H13" s="80">
        <f>G13*'Варијабле раста'!D11</f>
        <v>11000000</v>
      </c>
      <c r="I13" s="80">
        <f>H13*'Варијабле раста'!E11</f>
        <v>11330000</v>
      </c>
      <c r="J13" s="80">
        <f>I13*'Варијабле раста'!F11</f>
        <v>11669900</v>
      </c>
      <c r="K13" s="80">
        <f>J13*'Варијабле раста'!G11</f>
        <v>12019997</v>
      </c>
      <c r="L13" s="80">
        <f>K13*'Варијабле раста'!H11</f>
        <v>12380596.91</v>
      </c>
      <c r="M13" s="80">
        <f>L13*'Варијабле раста'!I11</f>
        <v>12752014.817300001</v>
      </c>
      <c r="N13" s="80">
        <f>M13*'Варијабле раста'!J11</f>
        <v>13134575.261819001</v>
      </c>
      <c r="O13" s="80">
        <f>N13*'Варијабле раста'!K11</f>
        <v>13528612.519673571</v>
      </c>
      <c r="P13" s="80">
        <f>O13*'Варијабле раста'!L11</f>
        <v>13799184.770067042</v>
      </c>
      <c r="Q13" s="80">
        <f>P13*'Варијабле раста'!M11</f>
        <v>14075168.465468382</v>
      </c>
    </row>
    <row r="14" spans="1:17" ht="15.75" customHeight="1">
      <c r="A14" s="177">
        <v>732</v>
      </c>
      <c r="B14" s="77" t="s">
        <v>122</v>
      </c>
      <c r="C14" s="80">
        <v>0</v>
      </c>
      <c r="D14" s="80">
        <v>0</v>
      </c>
      <c r="E14" s="80">
        <v>17736000</v>
      </c>
      <c r="F14" s="80">
        <v>20272000</v>
      </c>
      <c r="G14" s="80">
        <v>7600000</v>
      </c>
      <c r="H14" s="80">
        <f>G14*'Варијабле раста'!D14</f>
        <v>7752000</v>
      </c>
      <c r="I14" s="80">
        <f>H14*'Варијабле раста'!E14</f>
        <v>7945799.999999999</v>
      </c>
      <c r="J14" s="80">
        <f>I14*'Варијабле раста'!F14</f>
        <v>8184173.999999999</v>
      </c>
      <c r="K14" s="80">
        <f>J14*'Варијабле раста'!G14</f>
        <v>8429699.219999999</v>
      </c>
      <c r="L14" s="80">
        <f>K14*'Варијабле раста'!H14</f>
        <v>8682590.1966</v>
      </c>
      <c r="M14" s="80">
        <f>L14*'Варијабле раста'!I14</f>
        <v>8943067.902498</v>
      </c>
      <c r="N14" s="80">
        <f>M14*'Варијабле раста'!J14</f>
        <v>9211359.93957294</v>
      </c>
      <c r="O14" s="80">
        <f>N14*'Варијабле раста'!K14</f>
        <v>9487700.737760128</v>
      </c>
      <c r="P14" s="80">
        <f>O14*'Варијабле раста'!L14</f>
        <v>9677454.75251533</v>
      </c>
      <c r="Q14" s="80">
        <f>P14*'Варијабле раста'!M14</f>
        <v>9871003.847565638</v>
      </c>
    </row>
    <row r="15" spans="1:17" ht="15.75" customHeight="1">
      <c r="A15" s="178">
        <v>733</v>
      </c>
      <c r="B15" s="78" t="s">
        <v>123</v>
      </c>
      <c r="C15" s="81">
        <v>217442000</v>
      </c>
      <c r="D15" s="81">
        <v>234416000</v>
      </c>
      <c r="E15" s="81">
        <v>196643000</v>
      </c>
      <c r="F15" s="81">
        <v>260979000</v>
      </c>
      <c r="G15" s="81">
        <v>193747091</v>
      </c>
      <c r="H15" s="81">
        <f>G15*'Варијабле раста'!D8</f>
        <v>197622032.82</v>
      </c>
      <c r="I15" s="81">
        <f>H15*'Варијабле раста'!E8</f>
        <v>203550693.8046</v>
      </c>
      <c r="J15" s="81">
        <f>I15*'Варијабле раста'!F8</f>
        <v>209657214.618738</v>
      </c>
      <c r="K15" s="81">
        <f>J15*'Варијабле раста'!G8</f>
        <v>215946931.05730015</v>
      </c>
      <c r="L15" s="81">
        <f>K15*'Варијабле раста'!H8</f>
        <v>222425338.98901916</v>
      </c>
      <c r="M15" s="81">
        <f>L15*'Варијабле раста'!I8</f>
        <v>229098099.15868974</v>
      </c>
      <c r="N15" s="81">
        <f>M15*'Варијабле раста'!J8</f>
        <v>235971042.13345045</v>
      </c>
      <c r="O15" s="81">
        <f>N15*'Варијабле раста'!K8</f>
        <v>243050173.39745396</v>
      </c>
      <c r="P15" s="81">
        <f>O15*'Варијабле раста'!L8</f>
        <v>247911176.86540306</v>
      </c>
      <c r="Q15" s="81">
        <f>P15*'Варијабле раста'!M8</f>
        <v>252869400.40271112</v>
      </c>
    </row>
    <row r="16" spans="1:17" ht="15.75" customHeight="1">
      <c r="A16" s="177">
        <v>741</v>
      </c>
      <c r="B16" s="77" t="s">
        <v>124</v>
      </c>
      <c r="C16" s="80">
        <v>27421000</v>
      </c>
      <c r="D16" s="80">
        <v>39484000</v>
      </c>
      <c r="E16" s="80">
        <v>23729000</v>
      </c>
      <c r="F16" s="80">
        <v>19349000</v>
      </c>
      <c r="G16" s="80">
        <v>19800000</v>
      </c>
      <c r="H16" s="80">
        <f>G16*'Варијабле раста'!D12</f>
        <v>18810000</v>
      </c>
      <c r="I16" s="80">
        <f>H16*'Варијабле раста'!E12</f>
        <v>18810000</v>
      </c>
      <c r="J16" s="80">
        <f>I16*'Варијабле раста'!F12</f>
        <v>18810000</v>
      </c>
      <c r="K16" s="80">
        <f>J16*'Варијабле раста'!G12</f>
        <v>18810000</v>
      </c>
      <c r="L16" s="80">
        <f>K16*'Варијабле раста'!H12</f>
        <v>18810000</v>
      </c>
      <c r="M16" s="80">
        <f>L16*'Варијабле раста'!I12</f>
        <v>18810000</v>
      </c>
      <c r="N16" s="80">
        <f>M16*'Варијабле раста'!J12</f>
        <v>18810000</v>
      </c>
      <c r="O16" s="80">
        <f>N16*'Варијабле раста'!K12</f>
        <v>18810000</v>
      </c>
      <c r="P16" s="80">
        <f>O16*'Варијабле раста'!L12</f>
        <v>19186200</v>
      </c>
      <c r="Q16" s="80">
        <f>P16*'Варијабле раста'!M12</f>
        <v>19569924</v>
      </c>
    </row>
    <row r="17" spans="1:17" ht="15.75" customHeight="1">
      <c r="A17" s="177">
        <v>742</v>
      </c>
      <c r="B17" s="77" t="s">
        <v>125</v>
      </c>
      <c r="C17" s="80">
        <v>38028000</v>
      </c>
      <c r="D17" s="80">
        <v>22533000</v>
      </c>
      <c r="E17" s="80">
        <v>15891000</v>
      </c>
      <c r="F17" s="80">
        <v>29294000</v>
      </c>
      <c r="G17" s="80">
        <v>39050000</v>
      </c>
      <c r="H17" s="80">
        <f>G17*'Варијабле раста'!D13</f>
        <v>39050000</v>
      </c>
      <c r="I17" s="80">
        <f>H17*'Варијабле раста'!E13</f>
        <v>40026250</v>
      </c>
      <c r="J17" s="80">
        <f>I17*'Варијабле раста'!F13</f>
        <v>41227037.5</v>
      </c>
      <c r="K17" s="80">
        <f>J17*'Варијабле раста'!G13</f>
        <v>42463848.625</v>
      </c>
      <c r="L17" s="80">
        <f>K17*'Варијабле раста'!H13</f>
        <v>43737764.08375</v>
      </c>
      <c r="M17" s="80">
        <f>L17*'Варијабле раста'!I13</f>
        <v>45049897.0062625</v>
      </c>
      <c r="N17" s="80">
        <f>M17*'Варијабле раста'!J13</f>
        <v>46401393.91645038</v>
      </c>
      <c r="O17" s="80">
        <f>N17*'Варијабле раста'!K13</f>
        <v>47793435.733943895</v>
      </c>
      <c r="P17" s="80">
        <f>O17*'Варијабле раста'!L13</f>
        <v>48749304.44862277</v>
      </c>
      <c r="Q17" s="80">
        <f>P17*'Варијабле раста'!M13</f>
        <v>49724290.53759523</v>
      </c>
    </row>
    <row r="18" spans="1:17" ht="15.75" customHeight="1">
      <c r="A18" s="177">
        <v>743</v>
      </c>
      <c r="B18" s="77" t="s">
        <v>126</v>
      </c>
      <c r="C18" s="80">
        <v>2903000</v>
      </c>
      <c r="D18" s="80">
        <v>3568000</v>
      </c>
      <c r="E18" s="80">
        <v>3431000</v>
      </c>
      <c r="F18" s="80">
        <v>3598000</v>
      </c>
      <c r="G18" s="80">
        <v>3560000</v>
      </c>
      <c r="H18" s="80">
        <f>G18*'Варијабле раста'!D14</f>
        <v>3631200</v>
      </c>
      <c r="I18" s="80">
        <f>H18*'Варијабле раста'!E14</f>
        <v>3721979.9999999995</v>
      </c>
      <c r="J18" s="80">
        <f>I18*'Варијабле раста'!F14</f>
        <v>3833639.3999999994</v>
      </c>
      <c r="K18" s="80">
        <f>J18*'Варијабле раста'!G14</f>
        <v>3948648.5819999995</v>
      </c>
      <c r="L18" s="80">
        <f>K18*'Варијабле раста'!H14</f>
        <v>4067108.0394599997</v>
      </c>
      <c r="M18" s="80">
        <f>L18*'Варијабле раста'!I14</f>
        <v>4189121.2806438</v>
      </c>
      <c r="N18" s="80">
        <f>M18*'Варијабле раста'!J14</f>
        <v>4314794.919063114</v>
      </c>
      <c r="O18" s="80">
        <f>N18*'Варијабле раста'!K14</f>
        <v>4444238.766635007</v>
      </c>
      <c r="P18" s="80">
        <f>O18*'Варијабле раста'!L14</f>
        <v>4533123.541967708</v>
      </c>
      <c r="Q18" s="80">
        <f>P18*'Варијабле раста'!M14</f>
        <v>4623786.012807062</v>
      </c>
    </row>
    <row r="19" spans="1:17" ht="15.75" customHeight="1">
      <c r="A19" s="177">
        <v>745</v>
      </c>
      <c r="B19" s="77" t="s">
        <v>127</v>
      </c>
      <c r="C19" s="80">
        <v>19159000</v>
      </c>
      <c r="D19" s="80">
        <v>4860000</v>
      </c>
      <c r="E19" s="80">
        <v>4462000</v>
      </c>
      <c r="F19" s="80">
        <v>4388000</v>
      </c>
      <c r="G19" s="80">
        <v>4100000</v>
      </c>
      <c r="H19" s="80">
        <f>G19*'Варијабле раста'!D14</f>
        <v>4182000</v>
      </c>
      <c r="I19" s="80">
        <f>H19*'Варијабле раста'!E14</f>
        <v>4286550</v>
      </c>
      <c r="J19" s="80">
        <f>I19*'Варијабле раста'!F14</f>
        <v>4415146.5</v>
      </c>
      <c r="K19" s="80">
        <f>J19*'Варијабле раста'!G14</f>
        <v>4547600.8950000005</v>
      </c>
      <c r="L19" s="80">
        <f>K19*'Варијабле раста'!H14</f>
        <v>4684028.9218500005</v>
      </c>
      <c r="M19" s="80">
        <f>L19*'Варијабле раста'!I14</f>
        <v>4824549.7895055</v>
      </c>
      <c r="N19" s="80">
        <f>M19*'Варијабле раста'!J14</f>
        <v>4969286.283190666</v>
      </c>
      <c r="O19" s="80">
        <f>N19*'Варијабле раста'!K14</f>
        <v>5118364.871686386</v>
      </c>
      <c r="P19" s="80">
        <f>O19*'Варијабле раста'!L14</f>
        <v>5220732.169120113</v>
      </c>
      <c r="Q19" s="80">
        <f>P19*'Варијабле раста'!M14</f>
        <v>5325146.8125025155</v>
      </c>
    </row>
    <row r="20" spans="1:17" ht="15.75" customHeight="1">
      <c r="A20" s="177">
        <v>770</v>
      </c>
      <c r="B20" s="77" t="s">
        <v>128</v>
      </c>
      <c r="C20" s="80">
        <v>2850000</v>
      </c>
      <c r="D20" s="80">
        <v>4778000</v>
      </c>
      <c r="E20" s="80">
        <v>6941000</v>
      </c>
      <c r="F20" s="80">
        <v>6900000</v>
      </c>
      <c r="G20" s="80">
        <v>0</v>
      </c>
      <c r="H20" s="80">
        <f>G20*'Варијабле раста'!D14</f>
        <v>0</v>
      </c>
      <c r="I20" s="80">
        <f>H20*'Варијабле раста'!E14</f>
        <v>0</v>
      </c>
      <c r="J20" s="80">
        <f>I20*'Варијабле раста'!F14</f>
        <v>0</v>
      </c>
      <c r="K20" s="80">
        <f>J20*'Варијабле раста'!G14</f>
        <v>0</v>
      </c>
      <c r="L20" s="80">
        <f>K20*'Варијабле раста'!H14</f>
        <v>0</v>
      </c>
      <c r="M20" s="80">
        <f>L20*'Варијабле раста'!I14</f>
        <v>0</v>
      </c>
      <c r="N20" s="80">
        <f>M20*'Варијабле раста'!J14</f>
        <v>0</v>
      </c>
      <c r="O20" s="80">
        <f>N20*'Варијабле раста'!K14</f>
        <v>0</v>
      </c>
      <c r="P20" s="80">
        <f>O20*'Варијабле раста'!L14</f>
        <v>0</v>
      </c>
      <c r="Q20" s="80">
        <f>P20*'Варијабле раста'!M14</f>
        <v>0</v>
      </c>
    </row>
    <row r="21" spans="1:17" ht="15.75" customHeight="1">
      <c r="A21" s="177">
        <v>790</v>
      </c>
      <c r="B21" s="77" t="s">
        <v>129</v>
      </c>
      <c r="C21" s="80">
        <v>8760000</v>
      </c>
      <c r="D21" s="80">
        <v>8041000</v>
      </c>
      <c r="E21" s="80">
        <v>24498000</v>
      </c>
      <c r="F21" s="80"/>
      <c r="G21" s="80">
        <v>0</v>
      </c>
      <c r="H21" s="80">
        <f>G21*'Варијабле раста'!D14</f>
        <v>0</v>
      </c>
      <c r="I21" s="80">
        <f>H21*'Варијабле раста'!E14</f>
        <v>0</v>
      </c>
      <c r="J21" s="80">
        <f>I21*'Варијабле раста'!F14</f>
        <v>0</v>
      </c>
      <c r="K21" s="80">
        <f>J21*'Варијабле раста'!G14</f>
        <v>0</v>
      </c>
      <c r="L21" s="80">
        <f>K21*'Варијабле раста'!H14</f>
        <v>0</v>
      </c>
      <c r="M21" s="80">
        <f>L21*'Варијабле раста'!I14</f>
        <v>0</v>
      </c>
      <c r="N21" s="80">
        <f>M21*'Варијабле раста'!J14</f>
        <v>0</v>
      </c>
      <c r="O21" s="80">
        <f>N21*'Варијабле раста'!K14</f>
        <v>0</v>
      </c>
      <c r="P21" s="80">
        <f>O21*'Варијабле раста'!L14</f>
        <v>0</v>
      </c>
      <c r="Q21" s="80">
        <f>P21*'Варијабле раста'!M14</f>
        <v>0</v>
      </c>
    </row>
    <row r="22" spans="1:17" ht="15.75" customHeight="1">
      <c r="A22" s="177"/>
      <c r="B22" s="77" t="s">
        <v>130</v>
      </c>
      <c r="C22" s="80"/>
      <c r="D22" s="80"/>
      <c r="E22" s="80"/>
      <c r="F22" s="80"/>
      <c r="G22" s="80">
        <v>11100000</v>
      </c>
      <c r="H22" s="80">
        <f>G22*'Варијабле раста'!D14</f>
        <v>11322000</v>
      </c>
      <c r="I22" s="80">
        <f>H22*'Варијабле раста'!E14</f>
        <v>11605049.999999998</v>
      </c>
      <c r="J22" s="80">
        <f>I22*'Варијабле раста'!F14</f>
        <v>11953201.499999998</v>
      </c>
      <c r="K22" s="80">
        <f>J22*'Варијабле раста'!G14</f>
        <v>12311797.544999998</v>
      </c>
      <c r="L22" s="80">
        <f>K22*'Варијабле раста'!H14</f>
        <v>12681151.471349997</v>
      </c>
      <c r="M22" s="80">
        <f>L22*'Варијабле раста'!I14</f>
        <v>13061586.015490498</v>
      </c>
      <c r="N22" s="80">
        <f>M22*'Варијабле раста'!J14</f>
        <v>13453433.595955214</v>
      </c>
      <c r="O22" s="80">
        <f>N22*'Варијабле раста'!K14</f>
        <v>13857036.603833871</v>
      </c>
      <c r="P22" s="80">
        <f>O22*'Варијабле раста'!L14</f>
        <v>14134177.33591055</v>
      </c>
      <c r="Q22" s="80">
        <f>P22*'Варијабле раста'!M14</f>
        <v>14416860.882628761</v>
      </c>
    </row>
    <row r="23" spans="1:17" ht="15.75" customHeight="1">
      <c r="A23" s="179">
        <v>800</v>
      </c>
      <c r="B23" s="89" t="s">
        <v>155</v>
      </c>
      <c r="C23" s="82">
        <v>0</v>
      </c>
      <c r="D23" s="82">
        <v>0</v>
      </c>
      <c r="E23" s="82">
        <v>0</v>
      </c>
      <c r="F23" s="82">
        <v>11871000</v>
      </c>
      <c r="G23" s="82">
        <v>65000000</v>
      </c>
      <c r="H23" s="50"/>
      <c r="I23" s="50"/>
      <c r="J23" s="50"/>
      <c r="K23" s="50"/>
      <c r="L23" s="50"/>
      <c r="M23" s="50"/>
      <c r="N23" s="50"/>
      <c r="O23" s="50"/>
      <c r="P23" s="50"/>
      <c r="Q23" s="50"/>
    </row>
    <row r="24" spans="1:17" ht="27.75" customHeight="1">
      <c r="A24" s="180">
        <v>900</v>
      </c>
      <c r="B24" s="92" t="s">
        <v>156</v>
      </c>
      <c r="C24" s="93">
        <f>SUM(C25:C26)</f>
        <v>1484000</v>
      </c>
      <c r="D24" s="93">
        <f aca="true" t="shared" si="3" ref="D24:Q24">SUM(D25:D26)</f>
        <v>1663000</v>
      </c>
      <c r="E24" s="93">
        <f t="shared" si="3"/>
        <v>0</v>
      </c>
      <c r="F24" s="93">
        <f t="shared" si="3"/>
        <v>0</v>
      </c>
      <c r="G24" s="93">
        <f t="shared" si="3"/>
        <v>139999999.99953</v>
      </c>
      <c r="H24" s="93">
        <f t="shared" si="3"/>
        <v>0</v>
      </c>
      <c r="I24" s="93">
        <f t="shared" si="3"/>
        <v>0</v>
      </c>
      <c r="J24" s="93">
        <f t="shared" si="3"/>
        <v>0</v>
      </c>
      <c r="K24" s="93">
        <f t="shared" si="3"/>
        <v>0</v>
      </c>
      <c r="L24" s="93">
        <f t="shared" si="3"/>
        <v>0</v>
      </c>
      <c r="M24" s="93">
        <f t="shared" si="3"/>
        <v>0</v>
      </c>
      <c r="N24" s="93">
        <f t="shared" si="3"/>
        <v>0</v>
      </c>
      <c r="O24" s="93">
        <f t="shared" si="3"/>
        <v>0</v>
      </c>
      <c r="P24" s="93">
        <f t="shared" si="3"/>
        <v>0</v>
      </c>
      <c r="Q24" s="93">
        <f t="shared" si="3"/>
        <v>0</v>
      </c>
    </row>
    <row r="25" spans="1:17" ht="15.75" customHeight="1">
      <c r="A25" s="181">
        <v>910</v>
      </c>
      <c r="B25" s="94" t="s">
        <v>157</v>
      </c>
      <c r="C25" s="95">
        <v>1484000</v>
      </c>
      <c r="D25" s="95">
        <v>1663000</v>
      </c>
      <c r="E25" s="95">
        <v>0</v>
      </c>
      <c r="F25" s="95"/>
      <c r="G25" s="95">
        <f>SUM(G104:G108)</f>
        <v>139999999.99953</v>
      </c>
      <c r="H25" s="96">
        <f>SUM(H104:H108)</f>
        <v>0</v>
      </c>
      <c r="I25" s="96">
        <f aca="true" t="shared" si="4" ref="I25:Q25">SUM(I104:I108)</f>
        <v>0</v>
      </c>
      <c r="J25" s="96">
        <f t="shared" si="4"/>
        <v>0</v>
      </c>
      <c r="K25" s="96">
        <f t="shared" si="4"/>
        <v>0</v>
      </c>
      <c r="L25" s="96">
        <f t="shared" si="4"/>
        <v>0</v>
      </c>
      <c r="M25" s="96">
        <f t="shared" si="4"/>
        <v>0</v>
      </c>
      <c r="N25" s="96">
        <f t="shared" si="4"/>
        <v>0</v>
      </c>
      <c r="O25" s="96">
        <f t="shared" si="4"/>
        <v>0</v>
      </c>
      <c r="P25" s="96">
        <f t="shared" si="4"/>
        <v>0</v>
      </c>
      <c r="Q25" s="96">
        <f t="shared" si="4"/>
        <v>0</v>
      </c>
    </row>
    <row r="26" spans="1:17" ht="15.75" customHeight="1">
      <c r="A26" s="182">
        <v>920</v>
      </c>
      <c r="B26" s="97" t="s">
        <v>158</v>
      </c>
      <c r="C26" s="98"/>
      <c r="D26" s="98"/>
      <c r="E26" s="98"/>
      <c r="F26" s="98"/>
      <c r="G26" s="98"/>
      <c r="H26" s="99"/>
      <c r="I26" s="99"/>
      <c r="J26" s="99"/>
      <c r="K26" s="99"/>
      <c r="L26" s="99"/>
      <c r="M26" s="99"/>
      <c r="N26" s="99"/>
      <c r="O26" s="99"/>
      <c r="P26" s="99"/>
      <c r="Q26" s="99"/>
    </row>
    <row r="27" spans="1:17" ht="27.75" customHeight="1">
      <c r="A27" s="191"/>
      <c r="B27" s="192" t="s">
        <v>131</v>
      </c>
      <c r="C27" s="108">
        <f>SUM(C28:C29)</f>
        <v>0</v>
      </c>
      <c r="D27" s="108">
        <f aca="true" t="shared" si="5" ref="D27:Q27">SUM(D28:D29)</f>
        <v>0</v>
      </c>
      <c r="E27" s="108">
        <f t="shared" si="5"/>
        <v>0</v>
      </c>
      <c r="F27" s="108">
        <f t="shared" si="5"/>
        <v>0</v>
      </c>
      <c r="G27" s="108">
        <f t="shared" si="5"/>
        <v>112084490</v>
      </c>
      <c r="H27" s="108">
        <f t="shared" si="5"/>
        <v>90000000</v>
      </c>
      <c r="I27" s="108">
        <f t="shared" si="5"/>
        <v>90000000</v>
      </c>
      <c r="J27" s="108">
        <f t="shared" si="5"/>
        <v>90000000</v>
      </c>
      <c r="K27" s="108">
        <f t="shared" si="5"/>
        <v>90000000</v>
      </c>
      <c r="L27" s="108">
        <f t="shared" si="5"/>
        <v>90000000</v>
      </c>
      <c r="M27" s="108">
        <f t="shared" si="5"/>
        <v>90000000</v>
      </c>
      <c r="N27" s="108">
        <f t="shared" si="5"/>
        <v>90000000</v>
      </c>
      <c r="O27" s="108">
        <f t="shared" si="5"/>
        <v>90000000</v>
      </c>
      <c r="P27" s="108">
        <f t="shared" si="5"/>
        <v>90000000</v>
      </c>
      <c r="Q27" s="108">
        <f t="shared" si="5"/>
        <v>90000000</v>
      </c>
    </row>
    <row r="28" spans="1:17" ht="18.75" customHeight="1">
      <c r="A28" s="193"/>
      <c r="B28" s="194" t="s">
        <v>159</v>
      </c>
      <c r="C28" s="102"/>
      <c r="D28" s="102"/>
      <c r="E28" s="102"/>
      <c r="F28" s="102"/>
      <c r="G28" s="102">
        <v>33000000</v>
      </c>
      <c r="H28" s="102">
        <v>10000000</v>
      </c>
      <c r="I28" s="102">
        <v>10000000</v>
      </c>
      <c r="J28" s="102">
        <v>10000000</v>
      </c>
      <c r="K28" s="102">
        <v>10000000</v>
      </c>
      <c r="L28" s="102">
        <v>10000000</v>
      </c>
      <c r="M28" s="102">
        <v>10000000</v>
      </c>
      <c r="N28" s="102">
        <v>10000000</v>
      </c>
      <c r="O28" s="102">
        <v>10000000</v>
      </c>
      <c r="P28" s="102">
        <v>10000000</v>
      </c>
      <c r="Q28" s="102">
        <v>10000000</v>
      </c>
    </row>
    <row r="29" spans="1:17" ht="15" customHeight="1">
      <c r="A29" s="195"/>
      <c r="B29" s="196" t="s">
        <v>186</v>
      </c>
      <c r="C29" s="197"/>
      <c r="D29" s="197"/>
      <c r="E29" s="197"/>
      <c r="F29" s="197"/>
      <c r="G29" s="197">
        <v>79084490</v>
      </c>
      <c r="H29" s="197">
        <v>80000000</v>
      </c>
      <c r="I29" s="197">
        <v>80000000</v>
      </c>
      <c r="J29" s="197">
        <v>80000000</v>
      </c>
      <c r="K29" s="197">
        <v>80000000</v>
      </c>
      <c r="L29" s="197">
        <v>80000000</v>
      </c>
      <c r="M29" s="197">
        <v>80000000</v>
      </c>
      <c r="N29" s="197">
        <v>80000000</v>
      </c>
      <c r="O29" s="197">
        <v>80000000</v>
      </c>
      <c r="P29" s="197">
        <v>80000000</v>
      </c>
      <c r="Q29" s="197">
        <v>80000000</v>
      </c>
    </row>
    <row r="30" spans="1:18" ht="12.75">
      <c r="A30" s="47"/>
      <c r="B30" s="42"/>
      <c r="C30" s="61"/>
      <c r="D30" s="61"/>
      <c r="E30" s="61"/>
      <c r="F30" s="61"/>
      <c r="G30" s="61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1:18" ht="12.75">
      <c r="A31" s="47"/>
      <c r="B31" s="42"/>
      <c r="C31" s="61"/>
      <c r="D31" s="61"/>
      <c r="E31" s="61"/>
      <c r="F31" s="61"/>
      <c r="G31" s="61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</row>
    <row r="32" spans="1:17" ht="12.75">
      <c r="A32" s="62"/>
      <c r="B32" s="43" t="s">
        <v>206</v>
      </c>
      <c r="C32" s="57">
        <v>2012</v>
      </c>
      <c r="D32" s="57">
        <v>2013</v>
      </c>
      <c r="E32" s="57">
        <v>2014</v>
      </c>
      <c r="F32" s="57">
        <v>2015</v>
      </c>
      <c r="G32" s="57">
        <v>2016</v>
      </c>
      <c r="H32" s="57">
        <v>2017</v>
      </c>
      <c r="I32" s="57">
        <v>2018</v>
      </c>
      <c r="J32" s="57">
        <v>2019</v>
      </c>
      <c r="K32" s="57">
        <v>2020</v>
      </c>
      <c r="L32" s="57">
        <v>2021</v>
      </c>
      <c r="M32" s="57">
        <v>2022</v>
      </c>
      <c r="N32" s="57">
        <v>2023</v>
      </c>
      <c r="O32" s="57">
        <v>2024</v>
      </c>
      <c r="P32" s="57">
        <v>2025</v>
      </c>
      <c r="Q32" s="59">
        <v>2026</v>
      </c>
    </row>
    <row r="33" spans="1:17" ht="12.75">
      <c r="A33" s="62"/>
      <c r="B33" s="63"/>
      <c r="C33" s="67" t="s">
        <v>113</v>
      </c>
      <c r="D33" s="68" t="s">
        <v>114</v>
      </c>
      <c r="E33" s="67" t="s">
        <v>114</v>
      </c>
      <c r="F33" s="67" t="s">
        <v>114</v>
      </c>
      <c r="G33" s="67" t="s">
        <v>115</v>
      </c>
      <c r="H33" s="67" t="s">
        <v>115</v>
      </c>
      <c r="I33" s="67" t="s">
        <v>115</v>
      </c>
      <c r="J33" s="67" t="s">
        <v>115</v>
      </c>
      <c r="K33" s="67" t="s">
        <v>115</v>
      </c>
      <c r="L33" s="67" t="s">
        <v>115</v>
      </c>
      <c r="M33" s="67" t="s">
        <v>115</v>
      </c>
      <c r="N33" s="67" t="s">
        <v>115</v>
      </c>
      <c r="O33" s="67" t="s">
        <v>115</v>
      </c>
      <c r="P33" s="67" t="s">
        <v>115</v>
      </c>
      <c r="Q33" s="67" t="s">
        <v>115</v>
      </c>
    </row>
    <row r="34" spans="1:17" ht="15.75" customHeight="1">
      <c r="A34" s="201" t="s">
        <v>196</v>
      </c>
      <c r="B34" s="71" t="s">
        <v>132</v>
      </c>
      <c r="C34" s="72">
        <f>SUM(C35,C45,C50,C54)</f>
        <v>473273000</v>
      </c>
      <c r="D34" s="72">
        <f aca="true" t="shared" si="6" ref="D34:Q34">SUM(D35,D45,D50,D54)</f>
        <v>480987000</v>
      </c>
      <c r="E34" s="72">
        <f t="shared" si="6"/>
        <v>444950000</v>
      </c>
      <c r="F34" s="72">
        <f t="shared" si="6"/>
        <v>472773000</v>
      </c>
      <c r="G34" s="72">
        <f t="shared" si="6"/>
        <v>842168577.9999918</v>
      </c>
      <c r="H34" s="72">
        <f t="shared" si="6"/>
        <v>607332232.8199999</v>
      </c>
      <c r="I34" s="72">
        <f t="shared" si="6"/>
        <v>623538313.8046</v>
      </c>
      <c r="J34" s="72">
        <f t="shared" si="6"/>
        <v>639728640.718738</v>
      </c>
      <c r="K34" s="72">
        <f t="shared" si="6"/>
        <v>655356199.9403001</v>
      </c>
      <c r="L34" s="72">
        <f t="shared" si="6"/>
        <v>671452585.938509</v>
      </c>
      <c r="M34" s="72">
        <f t="shared" si="6"/>
        <v>688031863.5166645</v>
      </c>
      <c r="N34" s="72">
        <f t="shared" si="6"/>
        <v>705108519.4221642</v>
      </c>
      <c r="O34" s="72">
        <f t="shared" si="6"/>
        <v>722697475.0048294</v>
      </c>
      <c r="P34" s="72">
        <f t="shared" si="6"/>
        <v>735151424.504926</v>
      </c>
      <c r="Q34" s="72">
        <f t="shared" si="6"/>
        <v>747854452.9950246</v>
      </c>
    </row>
    <row r="35" spans="1:17" ht="15.75" customHeight="1">
      <c r="A35" s="183">
        <v>400</v>
      </c>
      <c r="B35" s="69" t="s">
        <v>133</v>
      </c>
      <c r="C35" s="70">
        <f>SUM(C36:C44)</f>
        <v>442921000</v>
      </c>
      <c r="D35" s="70">
        <f aca="true" t="shared" si="7" ref="D35:Q35">SUM(D36:D44)</f>
        <v>436136000</v>
      </c>
      <c r="E35" s="70">
        <f t="shared" si="7"/>
        <v>392619000</v>
      </c>
      <c r="F35" s="70">
        <f t="shared" si="7"/>
        <v>397379000</v>
      </c>
      <c r="G35" s="70">
        <f t="shared" si="7"/>
        <v>457632397.9999918</v>
      </c>
      <c r="H35" s="70">
        <f t="shared" si="7"/>
        <v>449585106.42331696</v>
      </c>
      <c r="I35" s="70">
        <f t="shared" si="7"/>
        <v>457758280.78178585</v>
      </c>
      <c r="J35" s="70">
        <f t="shared" si="7"/>
        <v>466284220.07263446</v>
      </c>
      <c r="K35" s="70">
        <f t="shared" si="7"/>
        <v>475959264.17381006</v>
      </c>
      <c r="L35" s="70">
        <f t="shared" si="7"/>
        <v>485961092.7410278</v>
      </c>
      <c r="M35" s="70">
        <f t="shared" si="7"/>
        <v>496188175.05859476</v>
      </c>
      <c r="N35" s="70">
        <f t="shared" si="7"/>
        <v>506782758.32230926</v>
      </c>
      <c r="O35" s="70">
        <f t="shared" si="7"/>
        <v>518336733.315866</v>
      </c>
      <c r="P35" s="70">
        <f t="shared" si="7"/>
        <v>530268721.20970535</v>
      </c>
      <c r="Q35" s="70">
        <f t="shared" si="7"/>
        <v>544761086.8859416</v>
      </c>
    </row>
    <row r="36" spans="1:17" ht="15.75" customHeight="1">
      <c r="A36" s="184">
        <v>410</v>
      </c>
      <c r="B36" s="65" t="s">
        <v>134</v>
      </c>
      <c r="C36" s="48">
        <v>133824000</v>
      </c>
      <c r="D36" s="48">
        <v>134363000</v>
      </c>
      <c r="E36" s="48">
        <v>131413000</v>
      </c>
      <c r="F36" s="48">
        <v>121326000</v>
      </c>
      <c r="G36" s="48">
        <v>113483061</v>
      </c>
      <c r="H36" s="49">
        <f>G36*'Варијабле раста'!D16</f>
        <v>113483061</v>
      </c>
      <c r="I36" s="49">
        <f>H36*'Варијабле раста'!E16</f>
        <v>115752722.22</v>
      </c>
      <c r="J36" s="49">
        <f>I36*'Варијабле раста'!F16</f>
        <v>118067776.6644</v>
      </c>
      <c r="K36" s="49">
        <f>J36*'Варијабле раста'!G16</f>
        <v>120429132.197688</v>
      </c>
      <c r="L36" s="49">
        <f>K36*'Варијабле раста'!H16</f>
        <v>122837714.84164175</v>
      </c>
      <c r="M36" s="49">
        <f>L36*'Варијабле раста'!I16</f>
        <v>125294469.1384746</v>
      </c>
      <c r="N36" s="49">
        <f>M36*'Варијабле раста'!J16</f>
        <v>127800358.5212441</v>
      </c>
      <c r="O36" s="49">
        <f>N36*'Варијабле раста'!K16</f>
        <v>130356365.69166897</v>
      </c>
      <c r="P36" s="49">
        <f>O36*'Варијабле раста'!L16</f>
        <v>132963493.00550236</v>
      </c>
      <c r="Q36" s="49">
        <f>P36*'Варијабле раста'!M16</f>
        <v>135622762.86561242</v>
      </c>
    </row>
    <row r="37" spans="1:17" ht="15.75" customHeight="1">
      <c r="A37" s="184">
        <v>420</v>
      </c>
      <c r="B37" s="65" t="s">
        <v>135</v>
      </c>
      <c r="C37" s="48">
        <v>102706000</v>
      </c>
      <c r="D37" s="48">
        <v>185709000</v>
      </c>
      <c r="E37" s="48">
        <v>154496000</v>
      </c>
      <c r="F37" s="48">
        <v>147277000</v>
      </c>
      <c r="G37" s="48">
        <v>197962668</v>
      </c>
      <c r="H37" s="49">
        <f>G37*'Варијабле раста'!D17</f>
        <v>194003414.64</v>
      </c>
      <c r="I37" s="49">
        <f>H37*'Варијабле раста'!E17</f>
        <v>197883482.9328</v>
      </c>
      <c r="J37" s="49">
        <f>I37*'Варијабле раста'!F17</f>
        <v>201841152.591456</v>
      </c>
      <c r="K37" s="49">
        <f>J37*'Варијабле раста'!G17</f>
        <v>205877975.64328513</v>
      </c>
      <c r="L37" s="49">
        <f>K37*'Варијабле раста'!H17</f>
        <v>209995535.15615082</v>
      </c>
      <c r="M37" s="49">
        <f>L37*'Варијабле раста'!I17</f>
        <v>214195445.85927385</v>
      </c>
      <c r="N37" s="49">
        <f>M37*'Варијабле раста'!J17</f>
        <v>218479354.77645934</v>
      </c>
      <c r="O37" s="49">
        <f>N37*'Варијабле раста'!K17</f>
        <v>222848941.87198853</v>
      </c>
      <c r="P37" s="49">
        <f>O37*'Варијабле раста'!L17</f>
        <v>227305920.7094283</v>
      </c>
      <c r="Q37" s="49">
        <f>P37*'Варијабле раста'!M17</f>
        <v>234125098.33071116</v>
      </c>
    </row>
    <row r="38" spans="1:17" ht="15.75" customHeight="1">
      <c r="A38" s="184">
        <v>440</v>
      </c>
      <c r="B38" s="65" t="s">
        <v>136</v>
      </c>
      <c r="C38" s="48">
        <v>0</v>
      </c>
      <c r="D38" s="48">
        <v>0</v>
      </c>
      <c r="E38" s="48">
        <v>0</v>
      </c>
      <c r="F38" s="48">
        <v>0</v>
      </c>
      <c r="G38" s="48">
        <f>SUM(G110:G114)</f>
        <v>2449999.999991775</v>
      </c>
      <c r="H38" s="48">
        <f>SUM(H110:H114)</f>
        <v>4876520.833316961</v>
      </c>
      <c r="I38" s="48">
        <f aca="true" t="shared" si="8" ref="I38:Q38">SUM(I110:I114)</f>
        <v>4212897.499985854</v>
      </c>
      <c r="J38" s="48">
        <f t="shared" si="8"/>
        <v>3430502.249988478</v>
      </c>
      <c r="K38" s="48">
        <f t="shared" si="8"/>
        <v>2615126.0309912125</v>
      </c>
      <c r="L38" s="48">
        <f t="shared" si="8"/>
        <v>1765762.562334064</v>
      </c>
      <c r="M38" s="48">
        <f t="shared" si="8"/>
        <v>881378.5045182332</v>
      </c>
      <c r="N38" s="48">
        <f t="shared" si="8"/>
        <v>97718.05158788862</v>
      </c>
      <c r="O38" s="48">
        <f t="shared" si="8"/>
        <v>0</v>
      </c>
      <c r="P38" s="48">
        <f t="shared" si="8"/>
        <v>0</v>
      </c>
      <c r="Q38" s="48">
        <f t="shared" si="8"/>
        <v>0</v>
      </c>
    </row>
    <row r="39" spans="1:17" ht="15.75" customHeight="1">
      <c r="A39" s="184">
        <v>450</v>
      </c>
      <c r="B39" s="65" t="s">
        <v>137</v>
      </c>
      <c r="C39" s="48">
        <v>86616000</v>
      </c>
      <c r="D39" s="48">
        <v>0</v>
      </c>
      <c r="E39" s="48">
        <v>0</v>
      </c>
      <c r="F39" s="48">
        <v>410000</v>
      </c>
      <c r="G39" s="48">
        <v>400000</v>
      </c>
      <c r="H39" s="49">
        <f>G39*'Варијабле раста'!D18</f>
        <v>400000</v>
      </c>
      <c r="I39" s="49">
        <f>H39*'Варијабле раста'!E18</f>
        <v>400000</v>
      </c>
      <c r="J39" s="49">
        <f>I39*'Варијабле раста'!F18</f>
        <v>400000</v>
      </c>
      <c r="K39" s="49">
        <f>J39*'Варијабле раста'!G18</f>
        <v>400000</v>
      </c>
      <c r="L39" s="49">
        <f>K39*'Варијабле раста'!H18</f>
        <v>400000</v>
      </c>
      <c r="M39" s="49">
        <f>L39*'Варијабле раста'!I18</f>
        <v>400000</v>
      </c>
      <c r="N39" s="49">
        <f>M39*'Варијабле раста'!J18</f>
        <v>400000</v>
      </c>
      <c r="O39" s="49">
        <f>N39*'Варијабле раста'!K18</f>
        <v>400000</v>
      </c>
      <c r="P39" s="49">
        <f>O39*'Варијабле раста'!L18</f>
        <v>400000</v>
      </c>
      <c r="Q39" s="49">
        <f>P39*'Варијабле раста'!M18</f>
        <v>400000</v>
      </c>
    </row>
    <row r="40" spans="1:17" ht="15.75" customHeight="1">
      <c r="A40" s="184">
        <v>460</v>
      </c>
      <c r="B40" s="65" t="s">
        <v>138</v>
      </c>
      <c r="C40" s="48">
        <v>49422000</v>
      </c>
      <c r="D40" s="48">
        <v>94103000</v>
      </c>
      <c r="E40" s="48">
        <v>85471000</v>
      </c>
      <c r="F40" s="48">
        <v>90495000</v>
      </c>
      <c r="G40" s="48">
        <v>99867972</v>
      </c>
      <c r="H40" s="49">
        <f>G40*'Варијабле раста'!D19</f>
        <v>94874573.39999999</v>
      </c>
      <c r="I40" s="49">
        <f>H40*'Варијабле раста'!E19</f>
        <v>96772064.86799999</v>
      </c>
      <c r="J40" s="49">
        <f>I40*'Варијабле раста'!F19</f>
        <v>98707506.16535999</v>
      </c>
      <c r="K40" s="49">
        <f>J40*'Варијабле раста'!G19</f>
        <v>101668731.35032079</v>
      </c>
      <c r="L40" s="49">
        <f>K40*'Варијабле раста'!H19</f>
        <v>104718793.29083042</v>
      </c>
      <c r="M40" s="49">
        <f>L40*'Варијабле раста'!I19</f>
        <v>107860357.08955534</v>
      </c>
      <c r="N40" s="49">
        <f>M40*'Варијабле раста'!J19</f>
        <v>111096167.802242</v>
      </c>
      <c r="O40" s="49">
        <f>N40*'Варијабле раста'!K19</f>
        <v>114429052.83630925</v>
      </c>
      <c r="P40" s="49">
        <f>O40*'Варијабле раста'!L19</f>
        <v>117861924.42139854</v>
      </c>
      <c r="Q40" s="49">
        <f>P40*'Варијабле раста'!M19</f>
        <v>121397782.1540405</v>
      </c>
    </row>
    <row r="41" spans="1:17" ht="15.75" customHeight="1">
      <c r="A41" s="184">
        <v>470</v>
      </c>
      <c r="B41" s="65" t="s">
        <v>139</v>
      </c>
      <c r="C41" s="48">
        <v>50647000</v>
      </c>
      <c r="D41" s="48">
        <v>4903000</v>
      </c>
      <c r="E41" s="48">
        <v>4555000</v>
      </c>
      <c r="F41" s="48">
        <v>8830000</v>
      </c>
      <c r="G41" s="48">
        <v>10576787</v>
      </c>
      <c r="H41" s="49">
        <f>G41*'Варијабле раста'!D20</f>
        <v>10576787</v>
      </c>
      <c r="I41" s="49">
        <f>H41*'Варијабле раста'!E20</f>
        <v>10788322.74</v>
      </c>
      <c r="J41" s="49">
        <f>I41*'Варијабле раста'!F20</f>
        <v>11004089.1948</v>
      </c>
      <c r="K41" s="49">
        <f>J41*'Варијабле раста'!G20</f>
        <v>11224170.978696002</v>
      </c>
      <c r="L41" s="49">
        <f>K41*'Варијабле раста'!H20</f>
        <v>11560896.108056882</v>
      </c>
      <c r="M41" s="49">
        <f>L41*'Варијабле раста'!I20</f>
        <v>11907722.99129859</v>
      </c>
      <c r="N41" s="49">
        <f>M41*'Варијабле раста'!J20</f>
        <v>12264954.681037547</v>
      </c>
      <c r="O41" s="49">
        <f>N41*'Варијабле раста'!K20</f>
        <v>12632903.321468674</v>
      </c>
      <c r="P41" s="49">
        <f>O41*'Варијабле раста'!L20</f>
        <v>13011890.421112735</v>
      </c>
      <c r="Q41" s="49">
        <f>P41*'Варијабле раста'!M20</f>
        <v>13402247.133746117</v>
      </c>
    </row>
    <row r="42" spans="1:17" ht="15.75" customHeight="1">
      <c r="A42" s="184">
        <v>480</v>
      </c>
      <c r="B42" s="65" t="s">
        <v>140</v>
      </c>
      <c r="C42" s="48">
        <v>19706000</v>
      </c>
      <c r="D42" s="48">
        <v>17058000</v>
      </c>
      <c r="E42" s="48">
        <v>16684000</v>
      </c>
      <c r="F42" s="48">
        <v>29041000</v>
      </c>
      <c r="G42" s="48">
        <v>30423209</v>
      </c>
      <c r="H42" s="49">
        <f>G42*'Варијабле раста'!D21</f>
        <v>28902048.549999997</v>
      </c>
      <c r="I42" s="49">
        <f>H42*'Варијабле раста'!E21</f>
        <v>29480089.520999998</v>
      </c>
      <c r="J42" s="49">
        <f>I42*'Варијабле раста'!F21</f>
        <v>30364492.20663</v>
      </c>
      <c r="K42" s="49">
        <f>J42*'Варијабле раста'!G21</f>
        <v>31275426.9728289</v>
      </c>
      <c r="L42" s="49">
        <f>K42*'Варијабле раста'!H21</f>
        <v>32213689.782013766</v>
      </c>
      <c r="M42" s="49">
        <f>L42*'Варијабле раста'!I21</f>
        <v>33180100.47547418</v>
      </c>
      <c r="N42" s="49">
        <f>M42*'Варијабле раста'!J21</f>
        <v>34175503.489738405</v>
      </c>
      <c r="O42" s="49">
        <f>N42*'Варијабле раста'!K21</f>
        <v>35200768.59443056</v>
      </c>
      <c r="P42" s="49">
        <f>O42*'Варијабле раста'!L21</f>
        <v>36256791.65226348</v>
      </c>
      <c r="Q42" s="49">
        <f>P42*'Варијабле раста'!M21</f>
        <v>37344495.40183138</v>
      </c>
    </row>
    <row r="43" spans="1:17" ht="15.75" customHeight="1">
      <c r="A43" s="184">
        <v>490</v>
      </c>
      <c r="B43" s="65" t="s">
        <v>141</v>
      </c>
      <c r="C43" s="48"/>
      <c r="D43" s="48"/>
      <c r="E43" s="48"/>
      <c r="F43" s="48"/>
      <c r="G43" s="48">
        <v>2468701</v>
      </c>
      <c r="H43" s="49">
        <f>G43*'Варијабле раста'!D22</f>
        <v>2468701</v>
      </c>
      <c r="I43" s="49">
        <f>H43*'Варијабле раста'!E22</f>
        <v>2468701</v>
      </c>
      <c r="J43" s="49">
        <f>I43*'Варијабле раста'!F22</f>
        <v>2468701</v>
      </c>
      <c r="K43" s="49">
        <f>J43*'Варијабле раста'!G22</f>
        <v>2468701</v>
      </c>
      <c r="L43" s="49">
        <f>K43*'Варијабле раста'!H22</f>
        <v>2468701</v>
      </c>
      <c r="M43" s="49">
        <f>L43*'Варијабле раста'!I22</f>
        <v>2468701</v>
      </c>
      <c r="N43" s="49">
        <f>M43*'Варијабле раста'!J22</f>
        <v>2468701</v>
      </c>
      <c r="O43" s="49">
        <f>N43*'Варијабле раста'!K22</f>
        <v>2468701</v>
      </c>
      <c r="P43" s="49">
        <f>O43*'Варијабле раста'!L22</f>
        <v>2468701</v>
      </c>
      <c r="Q43" s="49">
        <f>P43*'Варијабле раста'!M22</f>
        <v>2468701</v>
      </c>
    </row>
    <row r="44" spans="1:17" ht="15.75" customHeight="1">
      <c r="A44" s="184"/>
      <c r="B44" s="65" t="s">
        <v>142</v>
      </c>
      <c r="C44" s="48"/>
      <c r="D44" s="48"/>
      <c r="E44" s="48"/>
      <c r="F44" s="48"/>
      <c r="G44" s="48"/>
      <c r="H44" s="49">
        <f>G44*'Варијабле раста'!D21</f>
        <v>0</v>
      </c>
      <c r="I44" s="49">
        <f>H44*'Варијабле раста'!E21</f>
        <v>0</v>
      </c>
      <c r="J44" s="49">
        <f>I44*'Варијабле раста'!F21</f>
        <v>0</v>
      </c>
      <c r="K44" s="49">
        <f>J44*'Варијабле раста'!G21</f>
        <v>0</v>
      </c>
      <c r="L44" s="49">
        <f>K44*'Варијабле раста'!H21</f>
        <v>0</v>
      </c>
      <c r="M44" s="49">
        <f>L44*'Варијабле раста'!I21</f>
        <v>0</v>
      </c>
      <c r="N44" s="49">
        <f>M44*'Варијабле раста'!J21</f>
        <v>0</v>
      </c>
      <c r="O44" s="49">
        <f>N44*'Варијабле раста'!K21</f>
        <v>0</v>
      </c>
      <c r="P44" s="49">
        <f>O44*'Варијабле раста'!L21</f>
        <v>0</v>
      </c>
      <c r="Q44" s="49">
        <f>P44*'Варијабле раста'!M21</f>
        <v>0</v>
      </c>
    </row>
    <row r="45" spans="1:17" ht="15.75" customHeight="1">
      <c r="A45" s="185">
        <v>500</v>
      </c>
      <c r="B45" s="64" t="s">
        <v>143</v>
      </c>
      <c r="C45" s="60">
        <f aca="true" t="shared" si="9" ref="C45:H45">SUM(C46:C49)</f>
        <v>30352000</v>
      </c>
      <c r="D45" s="60">
        <f t="shared" si="9"/>
        <v>44851000</v>
      </c>
      <c r="E45" s="60">
        <f t="shared" si="9"/>
        <v>52331000</v>
      </c>
      <c r="F45" s="60">
        <f t="shared" si="9"/>
        <v>75394000</v>
      </c>
      <c r="G45" s="60">
        <f t="shared" si="9"/>
        <v>272451690</v>
      </c>
      <c r="H45" s="60">
        <f t="shared" si="9"/>
        <v>53863793.063396335</v>
      </c>
      <c r="I45" s="60">
        <f aca="true" t="shared" si="10" ref="I45:Q45">SUM(I46:I49)</f>
        <v>51504033.022895716</v>
      </c>
      <c r="J45" s="60">
        <f t="shared" si="10"/>
        <v>58682900.646186665</v>
      </c>
      <c r="K45" s="60">
        <f t="shared" si="10"/>
        <v>64140185.36657483</v>
      </c>
      <c r="L45" s="60">
        <f t="shared" si="10"/>
        <v>69729607.78956762</v>
      </c>
      <c r="M45" s="60">
        <f t="shared" si="10"/>
        <v>75566565.34199789</v>
      </c>
      <c r="N45" s="60">
        <f t="shared" si="10"/>
        <v>97157983.77552453</v>
      </c>
      <c r="O45" s="60">
        <f t="shared" si="10"/>
        <v>114360741.68896343</v>
      </c>
      <c r="P45" s="60">
        <f t="shared" si="10"/>
        <v>114882703.29522055</v>
      </c>
      <c r="Q45" s="60">
        <f t="shared" si="10"/>
        <v>113093366.1090829</v>
      </c>
    </row>
    <row r="46" spans="1:17" ht="15.75" customHeight="1">
      <c r="A46" s="186">
        <v>510</v>
      </c>
      <c r="B46" s="66" t="s">
        <v>144</v>
      </c>
      <c r="C46" s="50">
        <v>30352000</v>
      </c>
      <c r="D46" s="50">
        <v>39114000</v>
      </c>
      <c r="E46" s="50">
        <v>40781000</v>
      </c>
      <c r="F46" s="50">
        <v>66759000</v>
      </c>
      <c r="G46" s="50">
        <v>269401690</v>
      </c>
      <c r="H46" s="51">
        <f>G46*'Варијабле раста'!D23</f>
        <v>50813793.063396335</v>
      </c>
      <c r="I46" s="51">
        <f>H46*'Варијабле раста'!E23</f>
        <v>48454033.022895716</v>
      </c>
      <c r="J46" s="51">
        <f>I46*'Варијабле раста'!F23</f>
        <v>55632900.646186665</v>
      </c>
      <c r="K46" s="51">
        <f>J46*'Варијабле раста'!G23</f>
        <v>61090185.36657483</v>
      </c>
      <c r="L46" s="51">
        <f>K46*'Варијабле раста'!H23</f>
        <v>66679607.78956763</v>
      </c>
      <c r="M46" s="51">
        <f>L46*'Варијабле раста'!I23</f>
        <v>72516565.34199789</v>
      </c>
      <c r="N46" s="51">
        <f>M46*'Варијабле раста'!J23</f>
        <v>94107983.77552453</v>
      </c>
      <c r="O46" s="51">
        <f>N46*'Варијабле раста'!K23</f>
        <v>111310741.68896343</v>
      </c>
      <c r="P46" s="51">
        <f>O46*'Варијабле раста'!L23</f>
        <v>111832703.29522055</v>
      </c>
      <c r="Q46" s="51">
        <f>P46*'Варијабле раста'!M23</f>
        <v>110043366.1090829</v>
      </c>
    </row>
    <row r="47" spans="1:17" ht="15.75" customHeight="1">
      <c r="A47" s="186">
        <v>520</v>
      </c>
      <c r="B47" s="66" t="s">
        <v>145</v>
      </c>
      <c r="C47" s="50"/>
      <c r="D47" s="50">
        <v>0</v>
      </c>
      <c r="E47" s="50">
        <v>0</v>
      </c>
      <c r="F47" s="50"/>
      <c r="G47" s="50">
        <v>3050000</v>
      </c>
      <c r="H47" s="51">
        <f>G47*'Варијабле раста'!D25</f>
        <v>3050000</v>
      </c>
      <c r="I47" s="51">
        <f>H47*'Варијабле раста'!E25</f>
        <v>3050000</v>
      </c>
      <c r="J47" s="51">
        <f>I47*'Варијабле раста'!F25</f>
        <v>3050000</v>
      </c>
      <c r="K47" s="51">
        <f>J47*'Варијабле раста'!G25</f>
        <v>3050000</v>
      </c>
      <c r="L47" s="51">
        <f>K47*'Варијабле раста'!H25</f>
        <v>3050000</v>
      </c>
      <c r="M47" s="51">
        <f>L47*'Варијабле раста'!I25</f>
        <v>3050000</v>
      </c>
      <c r="N47" s="51">
        <f>M47*'Варијабле раста'!J25</f>
        <v>3050000</v>
      </c>
      <c r="O47" s="51">
        <f>N47*'Варијабле раста'!K25</f>
        <v>3050000</v>
      </c>
      <c r="P47" s="51">
        <f>O47*'Варијабле раста'!L25</f>
        <v>3050000</v>
      </c>
      <c r="Q47" s="51">
        <f>P47*'Варијабле раста'!M25</f>
        <v>3050000</v>
      </c>
    </row>
    <row r="48" spans="1:17" ht="15.75" customHeight="1">
      <c r="A48" s="186">
        <v>540</v>
      </c>
      <c r="B48" s="66" t="s">
        <v>146</v>
      </c>
      <c r="C48" s="50"/>
      <c r="D48" s="50">
        <v>5737000</v>
      </c>
      <c r="E48" s="50">
        <v>11550000</v>
      </c>
      <c r="F48" s="50">
        <v>8635000</v>
      </c>
      <c r="G48" s="50"/>
      <c r="H48" s="51">
        <f>G48*'Варијабле раста'!D24</f>
        <v>0</v>
      </c>
      <c r="I48" s="51">
        <f>H48*'Варијабле раста'!E24</f>
        <v>0</v>
      </c>
      <c r="J48" s="51">
        <f>I48*'Варијабле раста'!F24</f>
        <v>0</v>
      </c>
      <c r="K48" s="51">
        <f>J48*'Варијабле раста'!G24</f>
        <v>0</v>
      </c>
      <c r="L48" s="51">
        <f>K48*'Варијабле раста'!H24</f>
        <v>0</v>
      </c>
      <c r="M48" s="51">
        <f>L48*'Варијабле раста'!I24</f>
        <v>0</v>
      </c>
      <c r="N48" s="51">
        <f>M48*'Варијабле раста'!J24</f>
        <v>0</v>
      </c>
      <c r="O48" s="51">
        <f>N48*'Варијабле раста'!K24</f>
        <v>0</v>
      </c>
      <c r="P48" s="51">
        <f>O48*'Варијабле раста'!L24</f>
        <v>0</v>
      </c>
      <c r="Q48" s="51">
        <f>P48*'Варијабле раста'!M24</f>
        <v>0</v>
      </c>
    </row>
    <row r="49" spans="1:17" ht="15.75" customHeight="1">
      <c r="A49" s="186"/>
      <c r="B49" s="66" t="s">
        <v>147</v>
      </c>
      <c r="C49" s="50"/>
      <c r="D49" s="50"/>
      <c r="E49" s="50"/>
      <c r="F49" s="50"/>
      <c r="G49" s="50"/>
      <c r="H49" s="51">
        <f>G49*'Варијабле раста'!D25</f>
        <v>0</v>
      </c>
      <c r="I49" s="51">
        <f>H49*'Варијабле раста'!E25</f>
        <v>0</v>
      </c>
      <c r="J49" s="51">
        <f>I49*'Варијабле раста'!F25</f>
        <v>0</v>
      </c>
      <c r="K49" s="51">
        <f>J49*'Варијабле раста'!G25</f>
        <v>0</v>
      </c>
      <c r="L49" s="51">
        <f>K49*'Варијабле раста'!H25</f>
        <v>0</v>
      </c>
      <c r="M49" s="51">
        <f>L49*'Варијабле раста'!I25</f>
        <v>0</v>
      </c>
      <c r="N49" s="51">
        <f>M49*'Варијабле раста'!J25</f>
        <v>0</v>
      </c>
      <c r="O49" s="51">
        <f>N49*'Варијабле раста'!K25</f>
        <v>0</v>
      </c>
      <c r="P49" s="51">
        <f>O49*'Варијабле раста'!L25</f>
        <v>0</v>
      </c>
      <c r="Q49" s="51">
        <f>P49*'Варијабле раста'!M25</f>
        <v>0</v>
      </c>
    </row>
    <row r="50" spans="1:17" ht="27" customHeight="1">
      <c r="A50" s="187">
        <v>600</v>
      </c>
      <c r="B50" s="85" t="s">
        <v>154</v>
      </c>
      <c r="C50" s="86">
        <f>SUM(C51:C53)</f>
        <v>0</v>
      </c>
      <c r="D50" s="86">
        <f aca="true" t="shared" si="11" ref="D50:Q50">SUM(D51:D53)</f>
        <v>0</v>
      </c>
      <c r="E50" s="86">
        <f t="shared" si="11"/>
        <v>0</v>
      </c>
      <c r="F50" s="86">
        <f t="shared" si="11"/>
        <v>0</v>
      </c>
      <c r="G50" s="86">
        <f t="shared" si="11"/>
        <v>0</v>
      </c>
      <c r="H50" s="86">
        <f t="shared" si="11"/>
        <v>13883333.333286723</v>
      </c>
      <c r="I50" s="86">
        <f t="shared" si="11"/>
        <v>24275999.9999185</v>
      </c>
      <c r="J50" s="86">
        <f t="shared" si="11"/>
        <v>24761519.999916866</v>
      </c>
      <c r="K50" s="86">
        <f t="shared" si="11"/>
        <v>25256750.399915203</v>
      </c>
      <c r="L50" s="86">
        <f t="shared" si="11"/>
        <v>25761885.407913517</v>
      </c>
      <c r="M50" s="86">
        <f t="shared" si="11"/>
        <v>26277123.116071787</v>
      </c>
      <c r="N50" s="86">
        <f t="shared" si="11"/>
        <v>11167777.324330509</v>
      </c>
      <c r="O50" s="86">
        <f t="shared" si="11"/>
        <v>0</v>
      </c>
      <c r="P50" s="86">
        <f t="shared" si="11"/>
        <v>0</v>
      </c>
      <c r="Q50" s="86">
        <f t="shared" si="11"/>
        <v>0</v>
      </c>
    </row>
    <row r="51" spans="1:17" ht="15.75" customHeight="1">
      <c r="A51" s="188">
        <v>610</v>
      </c>
      <c r="B51" s="90" t="s">
        <v>153</v>
      </c>
      <c r="C51" s="91">
        <v>0</v>
      </c>
      <c r="D51" s="91">
        <v>0</v>
      </c>
      <c r="E51" s="91">
        <v>0</v>
      </c>
      <c r="F51" s="91"/>
      <c r="G51" s="91">
        <f>SUM(G116:G120)</f>
        <v>0</v>
      </c>
      <c r="H51" s="91">
        <f>SUM(H116:H120)</f>
        <v>13883333.333286723</v>
      </c>
      <c r="I51" s="91">
        <f aca="true" t="shared" si="12" ref="I51:Q51">SUM(I116:I120)</f>
        <v>24275999.9999185</v>
      </c>
      <c r="J51" s="91">
        <f t="shared" si="12"/>
        <v>24761519.999916866</v>
      </c>
      <c r="K51" s="91">
        <f t="shared" si="12"/>
        <v>25256750.399915203</v>
      </c>
      <c r="L51" s="91">
        <f t="shared" si="12"/>
        <v>25761885.407913517</v>
      </c>
      <c r="M51" s="91">
        <f t="shared" si="12"/>
        <v>26277123.116071787</v>
      </c>
      <c r="N51" s="91">
        <f t="shared" si="12"/>
        <v>11167777.324330509</v>
      </c>
      <c r="O51" s="91">
        <f t="shared" si="12"/>
        <v>0</v>
      </c>
      <c r="P51" s="91">
        <f t="shared" si="12"/>
        <v>0</v>
      </c>
      <c r="Q51" s="91">
        <f t="shared" si="12"/>
        <v>0</v>
      </c>
    </row>
    <row r="52" spans="1:17" ht="15.75" customHeight="1">
      <c r="A52" s="188">
        <v>620</v>
      </c>
      <c r="B52" s="90" t="s">
        <v>162</v>
      </c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</row>
    <row r="53" spans="1:17" ht="15.75" customHeight="1">
      <c r="A53" s="188">
        <v>620</v>
      </c>
      <c r="B53" s="90" t="s">
        <v>161</v>
      </c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1:17" ht="26.25" customHeight="1">
      <c r="A54" s="189"/>
      <c r="B54" s="83" t="s">
        <v>148</v>
      </c>
      <c r="C54" s="84">
        <f>SUM(C55:C56)</f>
        <v>0</v>
      </c>
      <c r="D54" s="84">
        <f>SUM(D55:D56)</f>
        <v>0</v>
      </c>
      <c r="E54" s="84">
        <f>SUM(E55:E56)</f>
        <v>0</v>
      </c>
      <c r="F54" s="84">
        <f>SUM(F55:F56)</f>
        <v>0</v>
      </c>
      <c r="G54" s="84">
        <f>SUM(G55:G56)</f>
        <v>112084490</v>
      </c>
      <c r="H54" s="84">
        <f aca="true" t="shared" si="13" ref="H54:Q54">SUM(H55:H56)</f>
        <v>90000000</v>
      </c>
      <c r="I54" s="84">
        <f t="shared" si="13"/>
        <v>90000000</v>
      </c>
      <c r="J54" s="84">
        <f t="shared" si="13"/>
        <v>90000000</v>
      </c>
      <c r="K54" s="84">
        <f t="shared" si="13"/>
        <v>90000000</v>
      </c>
      <c r="L54" s="84">
        <f t="shared" si="13"/>
        <v>90000000</v>
      </c>
      <c r="M54" s="84">
        <f t="shared" si="13"/>
        <v>90000000</v>
      </c>
      <c r="N54" s="84">
        <f t="shared" si="13"/>
        <v>90000000</v>
      </c>
      <c r="O54" s="84">
        <f t="shared" si="13"/>
        <v>90000000</v>
      </c>
      <c r="P54" s="84">
        <f t="shared" si="13"/>
        <v>90000000</v>
      </c>
      <c r="Q54" s="84">
        <f t="shared" si="13"/>
        <v>90000000</v>
      </c>
    </row>
    <row r="55" spans="1:17" ht="27" customHeight="1">
      <c r="A55" s="199"/>
      <c r="B55" s="194" t="s">
        <v>189</v>
      </c>
      <c r="C55" s="102"/>
      <c r="D55" s="102"/>
      <c r="E55" s="102"/>
      <c r="F55" s="102"/>
      <c r="G55" s="102">
        <v>33000000</v>
      </c>
      <c r="H55" s="102">
        <v>10000000</v>
      </c>
      <c r="I55" s="102">
        <v>10000000</v>
      </c>
      <c r="J55" s="102">
        <v>10000000</v>
      </c>
      <c r="K55" s="102">
        <v>10000000</v>
      </c>
      <c r="L55" s="102">
        <v>10000000</v>
      </c>
      <c r="M55" s="102">
        <v>10000000</v>
      </c>
      <c r="N55" s="102">
        <v>10000000</v>
      </c>
      <c r="O55" s="102">
        <v>10000000</v>
      </c>
      <c r="P55" s="102">
        <v>10000000</v>
      </c>
      <c r="Q55" s="102">
        <v>10000000</v>
      </c>
    </row>
    <row r="56" spans="1:17" ht="12.75" customHeight="1">
      <c r="A56" s="200"/>
      <c r="B56" s="196" t="s">
        <v>188</v>
      </c>
      <c r="C56" s="197"/>
      <c r="D56" s="197"/>
      <c r="E56" s="197"/>
      <c r="F56" s="197"/>
      <c r="G56" s="197">
        <v>79084490</v>
      </c>
      <c r="H56" s="197">
        <v>80000000</v>
      </c>
      <c r="I56" s="197">
        <v>80000000</v>
      </c>
      <c r="J56" s="197">
        <v>80000000</v>
      </c>
      <c r="K56" s="197">
        <v>80000000</v>
      </c>
      <c r="L56" s="197">
        <v>80000000</v>
      </c>
      <c r="M56" s="197">
        <v>80000000</v>
      </c>
      <c r="N56" s="197">
        <v>80000000</v>
      </c>
      <c r="O56" s="197">
        <v>80000000</v>
      </c>
      <c r="P56" s="197">
        <v>80000000</v>
      </c>
      <c r="Q56" s="197">
        <v>80000000</v>
      </c>
    </row>
    <row r="57" spans="1:17" ht="12.75">
      <c r="A57" s="52"/>
      <c r="B57" s="53"/>
      <c r="C57" s="54"/>
      <c r="D57" s="54"/>
      <c r="E57" s="54"/>
      <c r="F57" s="54"/>
      <c r="G57" s="54"/>
      <c r="H57" s="43"/>
      <c r="I57" s="43"/>
      <c r="J57" s="43"/>
      <c r="K57" s="43"/>
      <c r="L57" s="43"/>
      <c r="M57" s="43"/>
      <c r="N57" s="43"/>
      <c r="O57" s="43"/>
      <c r="P57" s="43"/>
      <c r="Q57" s="43"/>
    </row>
    <row r="58" spans="1:17" ht="13.5" thickBot="1">
      <c r="A58" s="52"/>
      <c r="B58" s="53"/>
      <c r="C58" s="54"/>
      <c r="D58" s="54"/>
      <c r="E58" s="54"/>
      <c r="F58" s="54"/>
      <c r="G58" s="54"/>
      <c r="H58" s="43"/>
      <c r="I58" s="43"/>
      <c r="J58" s="43"/>
      <c r="K58" s="43"/>
      <c r="L58" s="43"/>
      <c r="M58" s="43"/>
      <c r="N58" s="43"/>
      <c r="O58" s="43"/>
      <c r="P58" s="43"/>
      <c r="Q58" s="43"/>
    </row>
    <row r="59" spans="1:17" ht="27" customHeight="1" thickBot="1">
      <c r="A59" s="215" t="s">
        <v>197</v>
      </c>
      <c r="B59" s="216" t="s">
        <v>149</v>
      </c>
      <c r="C59" s="217">
        <f aca="true" t="shared" si="14" ref="C59:Q59">C7-C34</f>
        <v>842000</v>
      </c>
      <c r="D59" s="217">
        <f t="shared" si="14"/>
        <v>956000</v>
      </c>
      <c r="E59" s="217">
        <f t="shared" si="14"/>
        <v>4929000</v>
      </c>
      <c r="F59" s="217">
        <f t="shared" si="14"/>
        <v>53316000</v>
      </c>
      <c r="G59" s="217">
        <f t="shared" si="14"/>
        <v>1549999.9995381832</v>
      </c>
      <c r="H59" s="217">
        <f t="shared" si="14"/>
        <v>0</v>
      </c>
      <c r="I59" s="217">
        <f t="shared" si="14"/>
        <v>0</v>
      </c>
      <c r="J59" s="217">
        <f t="shared" si="14"/>
        <v>0</v>
      </c>
      <c r="K59" s="217">
        <f t="shared" si="14"/>
        <v>0</v>
      </c>
      <c r="L59" s="217">
        <f t="shared" si="14"/>
        <v>0</v>
      </c>
      <c r="M59" s="217">
        <f t="shared" si="14"/>
        <v>0</v>
      </c>
      <c r="N59" s="217">
        <f t="shared" si="14"/>
        <v>0</v>
      </c>
      <c r="O59" s="217">
        <f t="shared" si="14"/>
        <v>0</v>
      </c>
      <c r="P59" s="217">
        <f t="shared" si="14"/>
        <v>0</v>
      </c>
      <c r="Q59" s="217">
        <f t="shared" si="14"/>
        <v>0</v>
      </c>
    </row>
    <row r="60" spans="1:17" ht="12.75">
      <c r="A60" s="52"/>
      <c r="B60" s="53"/>
      <c r="C60" s="54"/>
      <c r="D60" s="54"/>
      <c r="E60" s="54"/>
      <c r="F60" s="54"/>
      <c r="G60" s="54"/>
      <c r="H60" s="43"/>
      <c r="I60" s="43"/>
      <c r="J60" s="43"/>
      <c r="K60" s="43"/>
      <c r="L60" s="43"/>
      <c r="M60" s="43"/>
      <c r="N60" s="43"/>
      <c r="O60" s="43"/>
      <c r="P60" s="43"/>
      <c r="Q60" s="43"/>
    </row>
    <row r="61" spans="1:17" ht="12.75" hidden="1">
      <c r="A61" s="52"/>
      <c r="B61" s="53"/>
      <c r="C61" s="54"/>
      <c r="D61" s="54"/>
      <c r="E61" s="54"/>
      <c r="F61" s="54"/>
      <c r="G61" s="54"/>
      <c r="H61" s="218">
        <f>'Варијабле раста'!D23+H59/G46</f>
        <v>0.18861720230261486</v>
      </c>
      <c r="I61" s="218">
        <f>'Варијабле раста'!E23+I59/H46</f>
        <v>0.9535606397743909</v>
      </c>
      <c r="J61" s="218">
        <f>'Варијабле раста'!F23+J59/I46</f>
        <v>1.1481583095446102</v>
      </c>
      <c r="K61" s="218">
        <f>'Варијабле раста'!G23+K59/J46</f>
        <v>1.0980945565843372</v>
      </c>
      <c r="L61" s="218">
        <f>'Варијабле раста'!H23+L59/K46</f>
        <v>1.0914946057120825</v>
      </c>
      <c r="M61" s="218">
        <f>'Варијабле раста'!I23+M59/L46</f>
        <v>1.0875373708083431</v>
      </c>
      <c r="N61" s="218">
        <f>'Варијабле раста'!J23+N59/M46</f>
        <v>1.297744637128063</v>
      </c>
      <c r="O61" s="218">
        <f>'Варијабле раста'!K23+O59/N46</f>
        <v>1.1827980711442356</v>
      </c>
      <c r="P61" s="218">
        <f>'Варијабле раста'!L23+P59/O46</f>
        <v>1.0046892294340797</v>
      </c>
      <c r="Q61" s="218">
        <f>'Варијабле раста'!M23+Q59/P46</f>
        <v>0.9839998754084118</v>
      </c>
    </row>
    <row r="62" spans="1:17" ht="12.75">
      <c r="A62" s="52"/>
      <c r="B62" s="53"/>
      <c r="C62" s="54"/>
      <c r="D62" s="54"/>
      <c r="E62" s="54"/>
      <c r="F62" s="54"/>
      <c r="G62" s="54"/>
      <c r="H62" s="43"/>
      <c r="I62" s="43"/>
      <c r="J62" s="43"/>
      <c r="K62" s="43"/>
      <c r="L62" s="43"/>
      <c r="M62" s="43"/>
      <c r="N62" s="43"/>
      <c r="O62" s="43"/>
      <c r="P62" s="43"/>
      <c r="Q62" s="43"/>
    </row>
    <row r="63" spans="1:17" ht="12.75">
      <c r="A63" s="52"/>
      <c r="B63" s="53"/>
      <c r="C63" s="54"/>
      <c r="D63" s="54"/>
      <c r="E63" s="54"/>
      <c r="F63" s="54"/>
      <c r="G63" s="54"/>
      <c r="H63" s="43"/>
      <c r="I63" s="43"/>
      <c r="J63" s="43"/>
      <c r="K63" s="43"/>
      <c r="L63" s="43"/>
      <c r="M63" s="43"/>
      <c r="N63" s="43"/>
      <c r="O63" s="43"/>
      <c r="P63" s="43"/>
      <c r="Q63" s="43"/>
    </row>
    <row r="64" spans="1:17" ht="12.75">
      <c r="A64" s="52"/>
      <c r="B64" s="53"/>
      <c r="C64" s="54"/>
      <c r="D64" s="54"/>
      <c r="E64" s="54"/>
      <c r="F64" s="54"/>
      <c r="G64" s="54"/>
      <c r="H64" s="43"/>
      <c r="I64" s="43"/>
      <c r="J64" s="43"/>
      <c r="K64" s="43"/>
      <c r="L64" s="43"/>
      <c r="M64" s="43"/>
      <c r="N64" s="43"/>
      <c r="O64" s="43"/>
      <c r="P64" s="43"/>
      <c r="Q64" s="43"/>
    </row>
    <row r="65" spans="1:17" ht="12.75">
      <c r="A65" s="52"/>
      <c r="B65" s="53"/>
      <c r="C65" s="54"/>
      <c r="D65" s="54"/>
      <c r="E65" s="54"/>
      <c r="F65" s="54"/>
      <c r="G65" s="54"/>
      <c r="H65" s="43"/>
      <c r="I65" s="43"/>
      <c r="J65" s="43"/>
      <c r="K65" s="43"/>
      <c r="L65" s="43"/>
      <c r="M65" s="43"/>
      <c r="N65" s="43"/>
      <c r="O65" s="43"/>
      <c r="P65" s="43"/>
      <c r="Q65" s="43"/>
    </row>
    <row r="66" spans="1:17" ht="21.75" customHeight="1">
      <c r="A66" s="338" t="s">
        <v>211</v>
      </c>
      <c r="B66" s="338"/>
      <c r="C66" s="338"/>
      <c r="D66" s="338"/>
      <c r="E66" s="338"/>
      <c r="F66" s="338"/>
      <c r="G66" s="338"/>
      <c r="H66" s="338"/>
      <c r="I66" s="338"/>
      <c r="J66" s="338"/>
      <c r="K66" s="338"/>
      <c r="L66" s="338"/>
      <c r="M66" s="338"/>
      <c r="N66" s="338"/>
      <c r="O66" s="338"/>
      <c r="P66" s="338"/>
      <c r="Q66" s="338"/>
    </row>
    <row r="67" spans="1:17" ht="12.75">
      <c r="A67" s="52"/>
      <c r="B67" s="53"/>
      <c r="C67" s="54"/>
      <c r="D67" s="54"/>
      <c r="E67" s="54"/>
      <c r="F67" s="54"/>
      <c r="G67" s="54"/>
      <c r="H67" s="43"/>
      <c r="I67" s="43"/>
      <c r="J67" s="43"/>
      <c r="K67" s="43"/>
      <c r="L67" s="43"/>
      <c r="M67" s="43"/>
      <c r="N67" s="43"/>
      <c r="O67" s="43"/>
      <c r="P67" s="41" t="s">
        <v>112</v>
      </c>
      <c r="Q67" s="43"/>
    </row>
    <row r="68" spans="1:17" ht="12.75">
      <c r="A68" s="52"/>
      <c r="B68" s="53"/>
      <c r="C68" s="54"/>
      <c r="D68" s="54"/>
      <c r="E68" s="54"/>
      <c r="F68" s="54"/>
      <c r="G68" s="54"/>
      <c r="H68" s="43"/>
      <c r="I68" s="43"/>
      <c r="J68" s="43"/>
      <c r="K68" s="43"/>
      <c r="L68" s="43"/>
      <c r="M68" s="43"/>
      <c r="N68" s="43"/>
      <c r="O68" s="43"/>
      <c r="P68" s="41" t="s">
        <v>111</v>
      </c>
      <c r="Q68" s="43"/>
    </row>
    <row r="69" spans="1:17" ht="12.75">
      <c r="A69" s="52"/>
      <c r="B69" s="53"/>
      <c r="C69" s="54"/>
      <c r="D69" s="54"/>
      <c r="E69" s="54"/>
      <c r="F69" s="54"/>
      <c r="G69" s="54"/>
      <c r="H69" s="43"/>
      <c r="I69" s="43"/>
      <c r="J69" s="43"/>
      <c r="K69" s="43"/>
      <c r="L69" s="43"/>
      <c r="M69" s="43"/>
      <c r="N69" s="43"/>
      <c r="O69" s="43"/>
      <c r="P69" s="43"/>
      <c r="Q69" s="43"/>
    </row>
    <row r="70" spans="1:17" ht="12.75">
      <c r="A70" s="52"/>
      <c r="B70" s="43" t="s">
        <v>206</v>
      </c>
      <c r="C70" s="57">
        <v>2012</v>
      </c>
      <c r="D70" s="57">
        <v>2013</v>
      </c>
      <c r="E70" s="57">
        <v>2014</v>
      </c>
      <c r="F70" s="57">
        <v>2015</v>
      </c>
      <c r="G70" s="57">
        <v>2016</v>
      </c>
      <c r="H70" s="57">
        <v>2017</v>
      </c>
      <c r="I70" s="57">
        <v>2018</v>
      </c>
      <c r="J70" s="57">
        <v>2019</v>
      </c>
      <c r="K70" s="57">
        <v>2020</v>
      </c>
      <c r="L70" s="57">
        <v>2021</v>
      </c>
      <c r="M70" s="57">
        <v>2022</v>
      </c>
      <c r="N70" s="57">
        <v>2023</v>
      </c>
      <c r="O70" s="57">
        <v>2024</v>
      </c>
      <c r="P70" s="57">
        <v>2025</v>
      </c>
      <c r="Q70" s="59">
        <v>2026</v>
      </c>
    </row>
    <row r="71" spans="1:17" ht="12.75">
      <c r="A71" s="52"/>
      <c r="C71" s="67" t="s">
        <v>113</v>
      </c>
      <c r="D71" s="68" t="s">
        <v>114</v>
      </c>
      <c r="E71" s="67" t="s">
        <v>114</v>
      </c>
      <c r="F71" s="67" t="s">
        <v>114</v>
      </c>
      <c r="G71" s="67" t="s">
        <v>115</v>
      </c>
      <c r="H71" s="67" t="s">
        <v>115</v>
      </c>
      <c r="I71" s="67" t="s">
        <v>115</v>
      </c>
      <c r="J71" s="67" t="s">
        <v>115</v>
      </c>
      <c r="K71" s="67" t="s">
        <v>115</v>
      </c>
      <c r="L71" s="67" t="s">
        <v>115</v>
      </c>
      <c r="M71" s="67" t="s">
        <v>115</v>
      </c>
      <c r="N71" s="67" t="s">
        <v>115</v>
      </c>
      <c r="O71" s="67" t="s">
        <v>115</v>
      </c>
      <c r="P71" s="67" t="s">
        <v>115</v>
      </c>
      <c r="Q71" s="67" t="s">
        <v>115</v>
      </c>
    </row>
    <row r="72" spans="1:17" ht="24.75" customHeight="1">
      <c r="A72" s="204" t="s">
        <v>208</v>
      </c>
      <c r="B72" s="342" t="s">
        <v>201</v>
      </c>
      <c r="C72" s="342"/>
      <c r="D72" s="342"/>
      <c r="E72" s="342"/>
      <c r="F72" s="342"/>
      <c r="G72" s="342"/>
      <c r="H72" s="342"/>
      <c r="I72" s="342"/>
      <c r="J72" s="342"/>
      <c r="K72" s="342"/>
      <c r="L72" s="342"/>
      <c r="M72" s="342"/>
      <c r="N72" s="342"/>
      <c r="O72" s="342"/>
      <c r="P72" s="342"/>
      <c r="Q72" s="342"/>
    </row>
    <row r="73" spans="1:18" ht="25.5">
      <c r="A73" s="214" t="s">
        <v>192</v>
      </c>
      <c r="B73" s="202" t="s">
        <v>190</v>
      </c>
      <c r="C73" s="149">
        <f aca="true" t="shared" si="15" ref="C73:Q73">C9+C23+C29</f>
        <v>472631000</v>
      </c>
      <c r="D73" s="149">
        <f t="shared" si="15"/>
        <v>480280000</v>
      </c>
      <c r="E73" s="149">
        <f t="shared" si="15"/>
        <v>449879000</v>
      </c>
      <c r="F73" s="149">
        <f t="shared" si="15"/>
        <v>526089000</v>
      </c>
      <c r="G73" s="149">
        <f t="shared" si="15"/>
        <v>641241581</v>
      </c>
      <c r="H73" s="149">
        <f t="shared" si="15"/>
        <v>587332232.8199999</v>
      </c>
      <c r="I73" s="149">
        <f t="shared" si="15"/>
        <v>603538313.8046</v>
      </c>
      <c r="J73" s="149">
        <f t="shared" si="15"/>
        <v>619728640.718738</v>
      </c>
      <c r="K73" s="149">
        <f t="shared" si="15"/>
        <v>635356199.9403001</v>
      </c>
      <c r="L73" s="149">
        <f t="shared" si="15"/>
        <v>651452585.938509</v>
      </c>
      <c r="M73" s="149">
        <f t="shared" si="15"/>
        <v>668031863.5166645</v>
      </c>
      <c r="N73" s="149">
        <f t="shared" si="15"/>
        <v>685108519.4221643</v>
      </c>
      <c r="O73" s="149">
        <f t="shared" si="15"/>
        <v>702697475.0048294</v>
      </c>
      <c r="P73" s="149">
        <f t="shared" si="15"/>
        <v>715151424.504926</v>
      </c>
      <c r="Q73" s="149">
        <f t="shared" si="15"/>
        <v>727854452.9950246</v>
      </c>
      <c r="R73" s="143"/>
    </row>
    <row r="74" spans="1:17" ht="25.5">
      <c r="A74" s="214" t="s">
        <v>193</v>
      </c>
      <c r="B74" s="202" t="s">
        <v>191</v>
      </c>
      <c r="C74" s="149">
        <f aca="true" t="shared" si="16" ref="C74:Q74">C35+C45+C54</f>
        <v>473273000</v>
      </c>
      <c r="D74" s="149">
        <f t="shared" si="16"/>
        <v>480987000</v>
      </c>
      <c r="E74" s="149">
        <f t="shared" si="16"/>
        <v>444950000</v>
      </c>
      <c r="F74" s="149">
        <f t="shared" si="16"/>
        <v>472773000</v>
      </c>
      <c r="G74" s="149">
        <f>G35+G45</f>
        <v>730084087.9999918</v>
      </c>
      <c r="H74" s="149">
        <f t="shared" si="16"/>
        <v>593448899.4867133</v>
      </c>
      <c r="I74" s="149">
        <f t="shared" si="16"/>
        <v>599262313.8046815</v>
      </c>
      <c r="J74" s="149">
        <f t="shared" si="16"/>
        <v>614967120.718821</v>
      </c>
      <c r="K74" s="149">
        <f t="shared" si="16"/>
        <v>630099449.5403849</v>
      </c>
      <c r="L74" s="149">
        <f t="shared" si="16"/>
        <v>645690700.5305954</v>
      </c>
      <c r="M74" s="149">
        <f t="shared" si="16"/>
        <v>661754740.4005927</v>
      </c>
      <c r="N74" s="149">
        <f t="shared" si="16"/>
        <v>693940742.0978338</v>
      </c>
      <c r="O74" s="149">
        <f t="shared" si="16"/>
        <v>722697475.0048294</v>
      </c>
      <c r="P74" s="149">
        <f t="shared" si="16"/>
        <v>735151424.504926</v>
      </c>
      <c r="Q74" s="149">
        <f t="shared" si="16"/>
        <v>747854452.9950246</v>
      </c>
    </row>
    <row r="75" spans="1:17" ht="12.75" hidden="1">
      <c r="A75" s="52"/>
      <c r="B75" s="100"/>
      <c r="C75" s="101">
        <f aca="true" t="shared" si="17" ref="C75:Q75">C76/(C9+C27)</f>
        <v>-0.0013583535570032435</v>
      </c>
      <c r="D75" s="101">
        <f t="shared" si="17"/>
        <v>-0.0014720579661863912</v>
      </c>
      <c r="E75" s="101">
        <f t="shared" si="17"/>
        <v>0.010956279355115487</v>
      </c>
      <c r="F75" s="101">
        <f t="shared" si="17"/>
        <v>0.10368365168080464</v>
      </c>
      <c r="G75" s="101">
        <f t="shared" si="17"/>
        <v>0.30137336111995977</v>
      </c>
      <c r="H75" s="101">
        <f t="shared" si="17"/>
        <v>0.0799339526200842</v>
      </c>
      <c r="I75" s="101">
        <f t="shared" si="17"/>
        <v>0.00696940990270455</v>
      </c>
      <c r="J75" s="101">
        <f t="shared" si="17"/>
        <v>0.007561225092894452</v>
      </c>
      <c r="K75" s="101">
        <f t="shared" si="17"/>
        <v>0.008145502282927635</v>
      </c>
      <c r="L75" s="101">
        <f t="shared" si="17"/>
        <v>0.008710957565822021</v>
      </c>
      <c r="M75" s="101">
        <f t="shared" si="17"/>
        <v>0.009257858596076985</v>
      </c>
      <c r="N75" s="101">
        <f t="shared" si="17"/>
        <v>-0.01270625007302685</v>
      </c>
      <c r="O75" s="101">
        <f t="shared" si="17"/>
        <v>-0.028062397723332036</v>
      </c>
      <c r="P75" s="101">
        <f t="shared" si="17"/>
        <v>-0.027580446406285836</v>
      </c>
      <c r="Q75" s="101">
        <f t="shared" si="17"/>
        <v>-0.027105616722672043</v>
      </c>
    </row>
    <row r="76" spans="1:17" ht="25.5" customHeight="1">
      <c r="A76" s="206" t="s">
        <v>194</v>
      </c>
      <c r="B76" s="207" t="s">
        <v>160</v>
      </c>
      <c r="C76" s="205">
        <f aca="true" t="shared" si="18" ref="C76:Q76">C9+C23+C29-C53-C35-C45-C54</f>
        <v>-642000</v>
      </c>
      <c r="D76" s="205">
        <f t="shared" si="18"/>
        <v>-707000</v>
      </c>
      <c r="E76" s="205">
        <f t="shared" si="18"/>
        <v>4929000</v>
      </c>
      <c r="F76" s="205">
        <f t="shared" si="18"/>
        <v>53316000</v>
      </c>
      <c r="G76" s="205">
        <f>G9+G23+G29-G53-G35</f>
        <v>183609183.00000823</v>
      </c>
      <c r="H76" s="205">
        <f>H9+H23+H29-H53-H35-H54</f>
        <v>47747126.39668298</v>
      </c>
      <c r="I76" s="205">
        <f t="shared" si="18"/>
        <v>4275999.999918431</v>
      </c>
      <c r="J76" s="205">
        <f t="shared" si="18"/>
        <v>4761519.999916837</v>
      </c>
      <c r="K76" s="205">
        <f t="shared" si="18"/>
        <v>5256750.399915218</v>
      </c>
      <c r="L76" s="205">
        <f t="shared" si="18"/>
        <v>5761885.407913595</v>
      </c>
      <c r="M76" s="205">
        <f t="shared" si="18"/>
        <v>6277123.11607185</v>
      </c>
      <c r="N76" s="205">
        <f t="shared" si="18"/>
        <v>-8832222.675669461</v>
      </c>
      <c r="O76" s="205">
        <f t="shared" si="18"/>
        <v>-20000000.000000015</v>
      </c>
      <c r="P76" s="205">
        <f t="shared" si="18"/>
        <v>-19999999.99999994</v>
      </c>
      <c r="Q76" s="205">
        <f t="shared" si="18"/>
        <v>-19999999.99999997</v>
      </c>
    </row>
    <row r="77" spans="1:17" ht="25.5" customHeight="1">
      <c r="A77" s="204"/>
      <c r="B77" s="339" t="s">
        <v>202</v>
      </c>
      <c r="C77" s="340"/>
      <c r="D77" s="340"/>
      <c r="E77" s="340"/>
      <c r="F77" s="340"/>
      <c r="G77" s="340"/>
      <c r="H77" s="340"/>
      <c r="I77" s="340"/>
      <c r="J77" s="340"/>
      <c r="K77" s="340"/>
      <c r="L77" s="340"/>
      <c r="M77" s="340"/>
      <c r="N77" s="340"/>
      <c r="O77" s="340"/>
      <c r="P77" s="340"/>
      <c r="Q77" s="341"/>
    </row>
    <row r="78" spans="1:17" ht="25.5" customHeight="1">
      <c r="A78" s="212">
        <v>91</v>
      </c>
      <c r="B78" s="208" t="s">
        <v>198</v>
      </c>
      <c r="C78" s="209">
        <f aca="true" t="shared" si="19" ref="C78:Q78">C25</f>
        <v>1484000</v>
      </c>
      <c r="D78" s="209">
        <f t="shared" si="19"/>
        <v>1663000</v>
      </c>
      <c r="E78" s="209">
        <f t="shared" si="19"/>
        <v>0</v>
      </c>
      <c r="F78" s="209">
        <f t="shared" si="19"/>
        <v>0</v>
      </c>
      <c r="G78" s="209">
        <f t="shared" si="19"/>
        <v>139999999.99953</v>
      </c>
      <c r="H78" s="209">
        <f t="shared" si="19"/>
        <v>0</v>
      </c>
      <c r="I78" s="209">
        <f t="shared" si="19"/>
        <v>0</v>
      </c>
      <c r="J78" s="209">
        <f t="shared" si="19"/>
        <v>0</v>
      </c>
      <c r="K78" s="209">
        <f t="shared" si="19"/>
        <v>0</v>
      </c>
      <c r="L78" s="209">
        <f t="shared" si="19"/>
        <v>0</v>
      </c>
      <c r="M78" s="209">
        <f t="shared" si="19"/>
        <v>0</v>
      </c>
      <c r="N78" s="209">
        <f t="shared" si="19"/>
        <v>0</v>
      </c>
      <c r="O78" s="209">
        <f t="shared" si="19"/>
        <v>0</v>
      </c>
      <c r="P78" s="209">
        <f t="shared" si="19"/>
        <v>0</v>
      </c>
      <c r="Q78" s="209">
        <f t="shared" si="19"/>
        <v>0</v>
      </c>
    </row>
    <row r="79" spans="1:17" ht="25.5" customHeight="1">
      <c r="A79" s="213">
        <v>92</v>
      </c>
      <c r="B79" s="210" t="s">
        <v>199</v>
      </c>
      <c r="C79" s="211">
        <f aca="true" t="shared" si="20" ref="C79:Q79">C26</f>
        <v>0</v>
      </c>
      <c r="D79" s="211">
        <f t="shared" si="20"/>
        <v>0</v>
      </c>
      <c r="E79" s="211">
        <f t="shared" si="20"/>
        <v>0</v>
      </c>
      <c r="F79" s="211">
        <f t="shared" si="20"/>
        <v>0</v>
      </c>
      <c r="G79" s="211">
        <f t="shared" si="20"/>
        <v>0</v>
      </c>
      <c r="H79" s="211">
        <f t="shared" si="20"/>
        <v>0</v>
      </c>
      <c r="I79" s="211">
        <f t="shared" si="20"/>
        <v>0</v>
      </c>
      <c r="J79" s="211">
        <f t="shared" si="20"/>
        <v>0</v>
      </c>
      <c r="K79" s="211">
        <f t="shared" si="20"/>
        <v>0</v>
      </c>
      <c r="L79" s="211">
        <f t="shared" si="20"/>
        <v>0</v>
      </c>
      <c r="M79" s="211">
        <f t="shared" si="20"/>
        <v>0</v>
      </c>
      <c r="N79" s="211">
        <f t="shared" si="20"/>
        <v>0</v>
      </c>
      <c r="O79" s="211">
        <f t="shared" si="20"/>
        <v>0</v>
      </c>
      <c r="P79" s="211">
        <f t="shared" si="20"/>
        <v>0</v>
      </c>
      <c r="Q79" s="211">
        <f t="shared" si="20"/>
        <v>0</v>
      </c>
    </row>
    <row r="80" spans="1:17" ht="25.5" customHeight="1">
      <c r="A80" s="213">
        <v>3</v>
      </c>
      <c r="B80" s="210" t="s">
        <v>200</v>
      </c>
      <c r="C80" s="211">
        <f aca="true" t="shared" si="21" ref="C80:Q80">C28+C8</f>
        <v>0</v>
      </c>
      <c r="D80" s="211">
        <f t="shared" si="21"/>
        <v>0</v>
      </c>
      <c r="E80" s="211">
        <f t="shared" si="21"/>
        <v>0</v>
      </c>
      <c r="F80" s="211">
        <f t="shared" si="21"/>
        <v>0</v>
      </c>
      <c r="G80" s="211">
        <f t="shared" si="21"/>
        <v>62476997</v>
      </c>
      <c r="H80" s="211">
        <f t="shared" si="21"/>
        <v>20000000</v>
      </c>
      <c r="I80" s="211">
        <f t="shared" si="21"/>
        <v>20000000</v>
      </c>
      <c r="J80" s="211">
        <f t="shared" si="21"/>
        <v>20000000</v>
      </c>
      <c r="K80" s="211">
        <f t="shared" si="21"/>
        <v>20000000</v>
      </c>
      <c r="L80" s="211">
        <f t="shared" si="21"/>
        <v>20000000</v>
      </c>
      <c r="M80" s="211">
        <f t="shared" si="21"/>
        <v>20000000</v>
      </c>
      <c r="N80" s="211">
        <f t="shared" si="21"/>
        <v>20000000</v>
      </c>
      <c r="O80" s="211">
        <f t="shared" si="21"/>
        <v>20000000</v>
      </c>
      <c r="P80" s="211">
        <f t="shared" si="21"/>
        <v>20000000</v>
      </c>
      <c r="Q80" s="211">
        <f t="shared" si="21"/>
        <v>20000000</v>
      </c>
    </row>
    <row r="81" spans="1:17" ht="25.5" customHeight="1">
      <c r="A81" s="213">
        <v>61</v>
      </c>
      <c r="B81" s="210" t="s">
        <v>204</v>
      </c>
      <c r="C81" s="149">
        <f aca="true" t="shared" si="22" ref="C81:Q81">C51</f>
        <v>0</v>
      </c>
      <c r="D81" s="149">
        <f t="shared" si="22"/>
        <v>0</v>
      </c>
      <c r="E81" s="149">
        <f t="shared" si="22"/>
        <v>0</v>
      </c>
      <c r="F81" s="149">
        <f t="shared" si="22"/>
        <v>0</v>
      </c>
      <c r="G81" s="149">
        <f t="shared" si="22"/>
        <v>0</v>
      </c>
      <c r="H81" s="149">
        <f t="shared" si="22"/>
        <v>13883333.333286723</v>
      </c>
      <c r="I81" s="149">
        <f t="shared" si="22"/>
        <v>24275999.9999185</v>
      </c>
      <c r="J81" s="149">
        <f t="shared" si="22"/>
        <v>24761519.999916866</v>
      </c>
      <c r="K81" s="149">
        <f t="shared" si="22"/>
        <v>25256750.399915203</v>
      </c>
      <c r="L81" s="149">
        <f t="shared" si="22"/>
        <v>25761885.407913517</v>
      </c>
      <c r="M81" s="149">
        <f t="shared" si="22"/>
        <v>26277123.116071787</v>
      </c>
      <c r="N81" s="149">
        <f t="shared" si="22"/>
        <v>11167777.324330509</v>
      </c>
      <c r="O81" s="149">
        <f t="shared" si="22"/>
        <v>0</v>
      </c>
      <c r="P81" s="149">
        <f t="shared" si="22"/>
        <v>0</v>
      </c>
      <c r="Q81" s="149">
        <f t="shared" si="22"/>
        <v>0</v>
      </c>
    </row>
    <row r="82" spans="1:17" ht="27" customHeight="1">
      <c r="A82" s="213">
        <v>6211</v>
      </c>
      <c r="B82" s="210" t="s">
        <v>203</v>
      </c>
      <c r="C82" s="211">
        <f>C52</f>
        <v>0</v>
      </c>
      <c r="D82" s="211">
        <f aca="true" t="shared" si="23" ref="D82:Q82">D52</f>
        <v>0</v>
      </c>
      <c r="E82" s="211">
        <f t="shared" si="23"/>
        <v>0</v>
      </c>
      <c r="F82" s="211">
        <f t="shared" si="23"/>
        <v>0</v>
      </c>
      <c r="G82" s="211">
        <f t="shared" si="23"/>
        <v>0</v>
      </c>
      <c r="H82" s="211">
        <f t="shared" si="23"/>
        <v>0</v>
      </c>
      <c r="I82" s="211">
        <f t="shared" si="23"/>
        <v>0</v>
      </c>
      <c r="J82" s="211">
        <f t="shared" si="23"/>
        <v>0</v>
      </c>
      <c r="K82" s="211">
        <f t="shared" si="23"/>
        <v>0</v>
      </c>
      <c r="L82" s="211">
        <f t="shared" si="23"/>
        <v>0</v>
      </c>
      <c r="M82" s="211">
        <f t="shared" si="23"/>
        <v>0</v>
      </c>
      <c r="N82" s="211">
        <f t="shared" si="23"/>
        <v>0</v>
      </c>
      <c r="O82" s="211">
        <f t="shared" si="23"/>
        <v>0</v>
      </c>
      <c r="P82" s="211">
        <f t="shared" si="23"/>
        <v>0</v>
      </c>
      <c r="Q82" s="211">
        <f t="shared" si="23"/>
        <v>0</v>
      </c>
    </row>
    <row r="83" spans="1:17" ht="27.75" customHeight="1">
      <c r="A83" s="234" t="s">
        <v>207</v>
      </c>
      <c r="B83" s="207" t="s">
        <v>205</v>
      </c>
      <c r="C83" s="205">
        <f>C78+C79+C80-C81-C82</f>
        <v>1484000</v>
      </c>
      <c r="D83" s="205">
        <f aca="true" t="shared" si="24" ref="D83:P83">D78+D79+D80-D81-D82</f>
        <v>1663000</v>
      </c>
      <c r="E83" s="205">
        <f t="shared" si="24"/>
        <v>0</v>
      </c>
      <c r="F83" s="205">
        <f t="shared" si="24"/>
        <v>0</v>
      </c>
      <c r="G83" s="205">
        <f t="shared" si="24"/>
        <v>202476996.99953</v>
      </c>
      <c r="H83" s="205">
        <f>H78+H79+H80-H81-H82</f>
        <v>6116666.666713277</v>
      </c>
      <c r="I83" s="205">
        <f t="shared" si="24"/>
        <v>-4275999.999918502</v>
      </c>
      <c r="J83" s="205">
        <f t="shared" si="24"/>
        <v>-4761519.999916866</v>
      </c>
      <c r="K83" s="205">
        <f t="shared" si="24"/>
        <v>-5256750.399915203</v>
      </c>
      <c r="L83" s="205">
        <f t="shared" si="24"/>
        <v>-5761885.407913517</v>
      </c>
      <c r="M83" s="205">
        <f t="shared" si="24"/>
        <v>-6277123.116071787</v>
      </c>
      <c r="N83" s="205">
        <f t="shared" si="24"/>
        <v>8832222.675669491</v>
      </c>
      <c r="O83" s="205">
        <f t="shared" si="24"/>
        <v>20000000</v>
      </c>
      <c r="P83" s="205">
        <f t="shared" si="24"/>
        <v>20000000</v>
      </c>
      <c r="Q83" s="205">
        <f>Q78+Q79+Q80-Q81-Q82</f>
        <v>20000000</v>
      </c>
    </row>
    <row r="84" spans="3:17" ht="12.75" customHeight="1"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</row>
    <row r="85" spans="1:2" ht="12.75" customHeight="1">
      <c r="A85" s="88"/>
      <c r="B85" s="42"/>
    </row>
    <row r="86" spans="1:2" ht="12.75" customHeight="1">
      <c r="A86" s="88"/>
      <c r="B86" s="42"/>
    </row>
    <row r="87" spans="1:17" ht="12.75" customHeight="1" hidden="1">
      <c r="A87" s="221"/>
      <c r="B87" s="222" t="s">
        <v>150</v>
      </c>
      <c r="C87" s="223"/>
      <c r="D87" s="223"/>
      <c r="E87" s="223"/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223"/>
      <c r="Q87" s="223"/>
    </row>
    <row r="88" spans="1:17" ht="12.75" customHeight="1" hidden="1">
      <c r="A88" s="223"/>
      <c r="B88" s="224" t="s">
        <v>178</v>
      </c>
      <c r="C88" s="225">
        <f aca="true" t="shared" si="25" ref="C88:Q88">C9+C8-C35</f>
        <v>29710000</v>
      </c>
      <c r="D88" s="225">
        <f t="shared" si="25"/>
        <v>44144000</v>
      </c>
      <c r="E88" s="225">
        <f t="shared" si="25"/>
        <v>57260000</v>
      </c>
      <c r="F88" s="225">
        <f t="shared" si="25"/>
        <v>116839000</v>
      </c>
      <c r="G88" s="225">
        <f t="shared" si="25"/>
        <v>69001690.00000823</v>
      </c>
      <c r="H88" s="225">
        <f t="shared" si="25"/>
        <v>67747126.39668304</v>
      </c>
      <c r="I88" s="225">
        <f t="shared" si="25"/>
        <v>75780033.02281415</v>
      </c>
      <c r="J88" s="225">
        <f t="shared" si="25"/>
        <v>83444420.6461035</v>
      </c>
      <c r="K88" s="225">
        <f t="shared" si="25"/>
        <v>89396935.76649004</v>
      </c>
      <c r="L88" s="225">
        <f t="shared" si="25"/>
        <v>95491493.19748122</v>
      </c>
      <c r="M88" s="225">
        <f t="shared" si="25"/>
        <v>101843688.45806974</v>
      </c>
      <c r="N88" s="225">
        <f t="shared" si="25"/>
        <v>108325761.09985507</v>
      </c>
      <c r="O88" s="225">
        <f t="shared" si="25"/>
        <v>114360741.68896341</v>
      </c>
      <c r="P88" s="225">
        <f t="shared" si="25"/>
        <v>114882703.29522061</v>
      </c>
      <c r="Q88" s="225">
        <f t="shared" si="25"/>
        <v>113093366.10908294</v>
      </c>
    </row>
    <row r="89" spans="1:17" ht="12.75" customHeight="1" hidden="1">
      <c r="A89" s="223"/>
      <c r="B89" s="226" t="s">
        <v>165</v>
      </c>
      <c r="C89" s="227">
        <f aca="true" t="shared" si="26" ref="C89:Q89">C51</f>
        <v>0</v>
      </c>
      <c r="D89" s="227">
        <f t="shared" si="26"/>
        <v>0</v>
      </c>
      <c r="E89" s="227">
        <f t="shared" si="26"/>
        <v>0</v>
      </c>
      <c r="F89" s="227">
        <f t="shared" si="26"/>
        <v>0</v>
      </c>
      <c r="G89" s="227">
        <f t="shared" si="26"/>
        <v>0</v>
      </c>
      <c r="H89" s="227">
        <f t="shared" si="26"/>
        <v>13883333.333286723</v>
      </c>
      <c r="I89" s="227">
        <f t="shared" si="26"/>
        <v>24275999.9999185</v>
      </c>
      <c r="J89" s="227">
        <f t="shared" si="26"/>
        <v>24761519.999916866</v>
      </c>
      <c r="K89" s="227">
        <f t="shared" si="26"/>
        <v>25256750.399915203</v>
      </c>
      <c r="L89" s="227">
        <f t="shared" si="26"/>
        <v>25761885.407913517</v>
      </c>
      <c r="M89" s="227">
        <f t="shared" si="26"/>
        <v>26277123.116071787</v>
      </c>
      <c r="N89" s="227">
        <f t="shared" si="26"/>
        <v>11167777.324330509</v>
      </c>
      <c r="O89" s="227">
        <f t="shared" si="26"/>
        <v>0</v>
      </c>
      <c r="P89" s="227">
        <f t="shared" si="26"/>
        <v>0</v>
      </c>
      <c r="Q89" s="227">
        <f t="shared" si="26"/>
        <v>0</v>
      </c>
    </row>
    <row r="90" spans="1:17" ht="12.75" customHeight="1" hidden="1">
      <c r="A90" s="223"/>
      <c r="B90" s="228" t="s">
        <v>179</v>
      </c>
      <c r="C90" s="229">
        <f>C88-C89</f>
        <v>29710000</v>
      </c>
      <c r="D90" s="229">
        <f aca="true" t="shared" si="27" ref="D90:Q90">D88-D89</f>
        <v>44144000</v>
      </c>
      <c r="E90" s="229">
        <f t="shared" si="27"/>
        <v>57260000</v>
      </c>
      <c r="F90" s="229">
        <f t="shared" si="27"/>
        <v>116839000</v>
      </c>
      <c r="G90" s="229">
        <f t="shared" si="27"/>
        <v>69001690.00000823</v>
      </c>
      <c r="H90" s="229">
        <f t="shared" si="27"/>
        <v>53863793.06339631</v>
      </c>
      <c r="I90" s="229">
        <f t="shared" si="27"/>
        <v>51504033.02289565</v>
      </c>
      <c r="J90" s="229">
        <f t="shared" si="27"/>
        <v>58682900.646186635</v>
      </c>
      <c r="K90" s="229">
        <f t="shared" si="27"/>
        <v>64140185.36657484</v>
      </c>
      <c r="L90" s="229">
        <f t="shared" si="27"/>
        <v>69729607.7895677</v>
      </c>
      <c r="M90" s="229">
        <f t="shared" si="27"/>
        <v>75566565.34199795</v>
      </c>
      <c r="N90" s="229">
        <f t="shared" si="27"/>
        <v>97157983.77552456</v>
      </c>
      <c r="O90" s="229">
        <f t="shared" si="27"/>
        <v>114360741.68896341</v>
      </c>
      <c r="P90" s="229">
        <f t="shared" si="27"/>
        <v>114882703.29522061</v>
      </c>
      <c r="Q90" s="229">
        <f t="shared" si="27"/>
        <v>113093366.10908294</v>
      </c>
    </row>
    <row r="91" spans="1:17" ht="12.75" customHeight="1" hidden="1">
      <c r="A91" s="223"/>
      <c r="B91" s="230" t="s">
        <v>151</v>
      </c>
      <c r="C91" s="231">
        <f aca="true" t="shared" si="28" ref="C91:Q91">SUM(C23)</f>
        <v>0</v>
      </c>
      <c r="D91" s="231">
        <f t="shared" si="28"/>
        <v>0</v>
      </c>
      <c r="E91" s="231">
        <f t="shared" si="28"/>
        <v>0</v>
      </c>
      <c r="F91" s="231">
        <f t="shared" si="28"/>
        <v>11871000</v>
      </c>
      <c r="G91" s="231">
        <f t="shared" si="28"/>
        <v>65000000</v>
      </c>
      <c r="H91" s="231">
        <f t="shared" si="28"/>
        <v>0</v>
      </c>
      <c r="I91" s="231">
        <f t="shared" si="28"/>
        <v>0</v>
      </c>
      <c r="J91" s="231">
        <f t="shared" si="28"/>
        <v>0</v>
      </c>
      <c r="K91" s="231">
        <f t="shared" si="28"/>
        <v>0</v>
      </c>
      <c r="L91" s="231">
        <f t="shared" si="28"/>
        <v>0</v>
      </c>
      <c r="M91" s="231">
        <f t="shared" si="28"/>
        <v>0</v>
      </c>
      <c r="N91" s="231">
        <f t="shared" si="28"/>
        <v>0</v>
      </c>
      <c r="O91" s="231">
        <f t="shared" si="28"/>
        <v>0</v>
      </c>
      <c r="P91" s="231">
        <f t="shared" si="28"/>
        <v>0</v>
      </c>
      <c r="Q91" s="231">
        <f t="shared" si="28"/>
        <v>0</v>
      </c>
    </row>
    <row r="92" spans="1:17" ht="12.75" customHeight="1" hidden="1">
      <c r="A92" s="223"/>
      <c r="B92" s="230" t="s">
        <v>166</v>
      </c>
      <c r="C92" s="231">
        <f aca="true" t="shared" si="29" ref="C92:Q92">SUM(C24)</f>
        <v>1484000</v>
      </c>
      <c r="D92" s="231">
        <f t="shared" si="29"/>
        <v>1663000</v>
      </c>
      <c r="E92" s="231">
        <f t="shared" si="29"/>
        <v>0</v>
      </c>
      <c r="F92" s="231">
        <f t="shared" si="29"/>
        <v>0</v>
      </c>
      <c r="G92" s="231">
        <f t="shared" si="29"/>
        <v>139999999.99953</v>
      </c>
      <c r="H92" s="231">
        <f t="shared" si="29"/>
        <v>0</v>
      </c>
      <c r="I92" s="231">
        <f t="shared" si="29"/>
        <v>0</v>
      </c>
      <c r="J92" s="231">
        <f t="shared" si="29"/>
        <v>0</v>
      </c>
      <c r="K92" s="231">
        <f t="shared" si="29"/>
        <v>0</v>
      </c>
      <c r="L92" s="231">
        <f t="shared" si="29"/>
        <v>0</v>
      </c>
      <c r="M92" s="231">
        <f t="shared" si="29"/>
        <v>0</v>
      </c>
      <c r="N92" s="231">
        <f t="shared" si="29"/>
        <v>0</v>
      </c>
      <c r="O92" s="231">
        <f t="shared" si="29"/>
        <v>0</v>
      </c>
      <c r="P92" s="231">
        <f t="shared" si="29"/>
        <v>0</v>
      </c>
      <c r="Q92" s="231">
        <f t="shared" si="29"/>
        <v>0</v>
      </c>
    </row>
    <row r="93" spans="1:17" ht="12.75" customHeight="1" hidden="1">
      <c r="A93" s="223"/>
      <c r="B93" s="232" t="s">
        <v>152</v>
      </c>
      <c r="C93" s="233">
        <f>SUM(C90:C92)</f>
        <v>31194000</v>
      </c>
      <c r="D93" s="233">
        <f>SUM(D90:D92)</f>
        <v>45807000</v>
      </c>
      <c r="E93" s="233">
        <f aca="true" t="shared" si="30" ref="E93:Q93">SUM(E90:E92)</f>
        <v>57260000</v>
      </c>
      <c r="F93" s="233">
        <f t="shared" si="30"/>
        <v>128710000</v>
      </c>
      <c r="G93" s="233">
        <f t="shared" si="30"/>
        <v>274001689.9995382</v>
      </c>
      <c r="H93" s="233">
        <f t="shared" si="30"/>
        <v>53863793.06339631</v>
      </c>
      <c r="I93" s="233">
        <f t="shared" si="30"/>
        <v>51504033.02289565</v>
      </c>
      <c r="J93" s="233">
        <f t="shared" si="30"/>
        <v>58682900.646186635</v>
      </c>
      <c r="K93" s="233">
        <f t="shared" si="30"/>
        <v>64140185.36657484</v>
      </c>
      <c r="L93" s="233">
        <f t="shared" si="30"/>
        <v>69729607.7895677</v>
      </c>
      <c r="M93" s="233">
        <f t="shared" si="30"/>
        <v>75566565.34199795</v>
      </c>
      <c r="N93" s="233">
        <f t="shared" si="30"/>
        <v>97157983.77552456</v>
      </c>
      <c r="O93" s="233">
        <f t="shared" si="30"/>
        <v>114360741.68896341</v>
      </c>
      <c r="P93" s="233">
        <f t="shared" si="30"/>
        <v>114882703.29522061</v>
      </c>
      <c r="Q93" s="233">
        <f t="shared" si="30"/>
        <v>113093366.10908294</v>
      </c>
    </row>
    <row r="94" spans="1:17" ht="12.75" customHeight="1">
      <c r="A94" s="236"/>
      <c r="B94" s="237"/>
      <c r="C94" s="238"/>
      <c r="D94" s="238"/>
      <c r="E94" s="238"/>
      <c r="F94" s="238"/>
      <c r="G94" s="238"/>
      <c r="H94" s="238"/>
      <c r="I94" s="238"/>
      <c r="J94" s="238"/>
      <c r="K94" s="238"/>
      <c r="L94" s="238"/>
      <c r="M94" s="238"/>
      <c r="N94" s="238"/>
      <c r="O94" s="238"/>
      <c r="P94" s="238"/>
      <c r="Q94" s="238"/>
    </row>
    <row r="95" spans="1:17" ht="12.75" customHeight="1">
      <c r="A95" s="236"/>
      <c r="B95" s="237"/>
      <c r="C95" s="238"/>
      <c r="D95" s="238"/>
      <c r="E95" s="238"/>
      <c r="F95" s="238"/>
      <c r="G95" s="238"/>
      <c r="H95" s="238"/>
      <c r="I95" s="238"/>
      <c r="J95" s="238"/>
      <c r="K95" s="238"/>
      <c r="L95" s="238"/>
      <c r="M95" s="238"/>
      <c r="N95" s="238"/>
      <c r="O95" s="238"/>
      <c r="P95" s="238"/>
      <c r="Q95" s="238"/>
    </row>
    <row r="96" spans="1:17" ht="12.75" customHeight="1">
      <c r="A96" s="236"/>
      <c r="B96" s="237"/>
      <c r="C96" s="238"/>
      <c r="D96" s="238"/>
      <c r="E96" s="238"/>
      <c r="F96" s="238"/>
      <c r="G96" s="238"/>
      <c r="H96" s="238"/>
      <c r="I96" s="238"/>
      <c r="J96" s="238"/>
      <c r="K96" s="238"/>
      <c r="L96" s="238"/>
      <c r="M96" s="238"/>
      <c r="N96" s="238"/>
      <c r="O96" s="238"/>
      <c r="P96" s="238"/>
      <c r="Q96" s="238"/>
    </row>
    <row r="97" spans="1:17" ht="24.75" customHeight="1">
      <c r="A97" s="343" t="s">
        <v>213</v>
      </c>
      <c r="B97" s="343"/>
      <c r="C97" s="343"/>
      <c r="D97" s="343"/>
      <c r="E97" s="343"/>
      <c r="F97" s="343"/>
      <c r="G97" s="343"/>
      <c r="H97" s="343"/>
      <c r="I97" s="343"/>
      <c r="J97" s="343"/>
      <c r="K97" s="343"/>
      <c r="L97" s="343"/>
      <c r="M97" s="343"/>
      <c r="N97" s="343"/>
      <c r="O97" s="343"/>
      <c r="P97" s="343"/>
      <c r="Q97" s="343"/>
    </row>
    <row r="98" spans="1:17" ht="12.75" customHeight="1">
      <c r="A98" s="235"/>
      <c r="B98" s="235"/>
      <c r="C98" s="235"/>
      <c r="D98" s="235"/>
      <c r="E98" s="235"/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41" t="s">
        <v>112</v>
      </c>
      <c r="Q98" s="235"/>
    </row>
    <row r="99" spans="1:17" ht="12.75" customHeight="1">
      <c r="A99" s="235"/>
      <c r="B99" s="235"/>
      <c r="C99" s="235"/>
      <c r="D99" s="235"/>
      <c r="E99" s="235"/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41" t="s">
        <v>111</v>
      </c>
      <c r="Q99" s="235"/>
    </row>
    <row r="101" spans="2:17" ht="12.75">
      <c r="B101" s="43" t="s">
        <v>206</v>
      </c>
      <c r="C101" s="57">
        <v>2012</v>
      </c>
      <c r="D101" s="57">
        <v>2013</v>
      </c>
      <c r="E101" s="57">
        <v>2014</v>
      </c>
      <c r="F101" s="57">
        <v>2015</v>
      </c>
      <c r="G101" s="57">
        <v>2016</v>
      </c>
      <c r="H101" s="57">
        <v>2017</v>
      </c>
      <c r="I101" s="57">
        <v>2018</v>
      </c>
      <c r="J101" s="57">
        <v>2019</v>
      </c>
      <c r="K101" s="57">
        <v>2020</v>
      </c>
      <c r="L101" s="57">
        <v>2021</v>
      </c>
      <c r="M101" s="57">
        <v>2022</v>
      </c>
      <c r="N101" s="57">
        <v>2023</v>
      </c>
      <c r="O101" s="57">
        <v>2024</v>
      </c>
      <c r="P101" s="57">
        <v>2025</v>
      </c>
      <c r="Q101" s="59">
        <v>2026</v>
      </c>
    </row>
    <row r="102" spans="3:17" ht="12.75">
      <c r="C102" s="67" t="s">
        <v>113</v>
      </c>
      <c r="D102" s="68" t="s">
        <v>114</v>
      </c>
      <c r="E102" s="67" t="s">
        <v>114</v>
      </c>
      <c r="F102" s="67" t="s">
        <v>114</v>
      </c>
      <c r="G102" s="67" t="s">
        <v>115</v>
      </c>
      <c r="H102" s="67" t="s">
        <v>115</v>
      </c>
      <c r="I102" s="67" t="s">
        <v>115</v>
      </c>
      <c r="J102" s="67" t="s">
        <v>115</v>
      </c>
      <c r="K102" s="67" t="s">
        <v>115</v>
      </c>
      <c r="L102" s="67" t="s">
        <v>115</v>
      </c>
      <c r="M102" s="67" t="s">
        <v>115</v>
      </c>
      <c r="N102" s="67" t="s">
        <v>115</v>
      </c>
      <c r="O102" s="67" t="s">
        <v>115</v>
      </c>
      <c r="P102" s="67" t="s">
        <v>115</v>
      </c>
      <c r="Q102" s="67" t="s">
        <v>115</v>
      </c>
    </row>
    <row r="103" spans="1:17" ht="12.75">
      <c r="A103" s="239">
        <v>911</v>
      </c>
      <c r="B103" s="239" t="s">
        <v>39</v>
      </c>
      <c r="C103" s="239">
        <f>SUM(C104:C108)</f>
        <v>0</v>
      </c>
      <c r="D103" s="239">
        <f aca="true" t="shared" si="31" ref="D103:Q103">SUM(D104:D108)</f>
        <v>0</v>
      </c>
      <c r="E103" s="239">
        <f t="shared" si="31"/>
        <v>0</v>
      </c>
      <c r="F103" s="239">
        <f t="shared" si="31"/>
        <v>0</v>
      </c>
      <c r="G103" s="239">
        <f t="shared" si="31"/>
        <v>139999999.99953</v>
      </c>
      <c r="H103" s="239">
        <f t="shared" si="31"/>
        <v>0</v>
      </c>
      <c r="I103" s="239">
        <f t="shared" si="31"/>
        <v>0</v>
      </c>
      <c r="J103" s="239">
        <f t="shared" si="31"/>
        <v>0</v>
      </c>
      <c r="K103" s="239">
        <f t="shared" si="31"/>
        <v>0</v>
      </c>
      <c r="L103" s="239">
        <f t="shared" si="31"/>
        <v>0</v>
      </c>
      <c r="M103" s="239">
        <f t="shared" si="31"/>
        <v>0</v>
      </c>
      <c r="N103" s="239">
        <f t="shared" si="31"/>
        <v>0</v>
      </c>
      <c r="O103" s="239">
        <f t="shared" si="31"/>
        <v>0</v>
      </c>
      <c r="P103" s="239">
        <f t="shared" si="31"/>
        <v>0</v>
      </c>
      <c r="Q103" s="239">
        <f t="shared" si="31"/>
        <v>0</v>
      </c>
    </row>
    <row r="104" spans="1:17" ht="12.75">
      <c r="A104" s="55"/>
      <c r="B104" s="55" t="s">
        <v>57</v>
      </c>
      <c r="C104" s="56"/>
      <c r="D104" s="56"/>
      <c r="E104" s="56"/>
      <c r="F104" s="56"/>
      <c r="G104" s="56">
        <f>IF(Кредит!$B$14='Пројекције буџета'!G$5,Кредит!$B$8*Кредит!D$4,0)</f>
        <v>139999999.99953</v>
      </c>
      <c r="H104" s="56">
        <f>IF(Кредит!$B$14='Пројекције буџета'!H$5,Кредит!$B$8*Кредит!E$4,0)</f>
        <v>0</v>
      </c>
      <c r="I104" s="56">
        <f>IF(Кредит!$B$14='Пројекције буџета'!I$5,Кредит!$B$8*Кредит!F$4,0)</f>
        <v>0</v>
      </c>
      <c r="J104" s="56">
        <f>IF(Кредит!$B$14='Пројекције буџета'!J$5,Кредит!$B$8*Кредит!G$4,0)</f>
        <v>0</v>
      </c>
      <c r="K104" s="56">
        <f>IF(Кредит!$B$14='Пројекције буџета'!K$5,Кредит!$B$8*Кредит!H$4,0)</f>
        <v>0</v>
      </c>
      <c r="L104" s="56">
        <f>IF(Кредит!$B$14='Пројекције буџета'!L$5,Кредит!$B$8*Кредит!I$4,0)</f>
        <v>0</v>
      </c>
      <c r="M104" s="56">
        <f>IF(Кредит!$B$14='Пројекције буџета'!M$5,Кредит!$B$8*Кредит!J$4,0)</f>
        <v>0</v>
      </c>
      <c r="N104" s="56">
        <f>IF(Кредит!$B$14='Пројекције буџета'!N$5,Кредит!$B$8*Кредит!K$4,0)</f>
        <v>0</v>
      </c>
      <c r="O104" s="56">
        <f>IF(Кредит!$B$14='Пројекције буџета'!O$5,Кредит!$B$8*Кредит!L$4,0)</f>
        <v>0</v>
      </c>
      <c r="P104" s="56">
        <f>IF(Кредит!$B$14='Пројекције буџета'!P$5,Кредит!$B$8*Кредит!M$4,0)</f>
        <v>0</v>
      </c>
      <c r="Q104" s="56">
        <f>IF(Кредит!$B$14='Пројекције буџета'!Q$5,Кредит!$B$8*Кредит!N$4,0)</f>
        <v>0</v>
      </c>
    </row>
    <row r="105" spans="1:17" ht="12.75">
      <c r="A105" s="55"/>
      <c r="B105" s="55" t="s">
        <v>58</v>
      </c>
      <c r="C105" s="56"/>
      <c r="D105" s="56"/>
      <c r="E105" s="56"/>
      <c r="F105" s="56"/>
      <c r="G105" s="56">
        <f>IF(Кредит!$B$27='Пројекције буџета'!G$5,Кредит!$B$21*Кредит!D$4,0)</f>
        <v>0</v>
      </c>
      <c r="H105" s="56">
        <f>IF(Кредит!$B$27='Пројекције буџета'!H$5,Кредит!$B$21*Кредит!E$4,0)</f>
        <v>0</v>
      </c>
      <c r="I105" s="56">
        <f>IF(Кредит!$B$27='Пројекције буџета'!I$5,Кредит!$B$21*Кредит!F$4,0)</f>
        <v>0</v>
      </c>
      <c r="J105" s="56">
        <f>IF(Кредит!$B$27='Пројекције буџета'!J$5,Кредит!$B$21*Кредит!G$4,0)</f>
        <v>0</v>
      </c>
      <c r="K105" s="56">
        <f>IF(Кредит!$B$27='Пројекције буџета'!K$5,Кредит!$B$21*Кредит!H$4,0)</f>
        <v>0</v>
      </c>
      <c r="L105" s="56">
        <f>IF(Кредит!$B$27='Пројекције буџета'!L$5,Кредит!$B$21*Кредит!I$4,0)</f>
        <v>0</v>
      </c>
      <c r="M105" s="56">
        <f>IF(Кредит!$B$27='Пројекције буџета'!M$5,Кредит!$B$21*Кредит!J$4,0)</f>
        <v>0</v>
      </c>
      <c r="N105" s="56">
        <f>IF(Кредит!$B$27='Пројекције буџета'!N$5,Кредит!$B$21*Кредит!K$4,0)</f>
        <v>0</v>
      </c>
      <c r="O105" s="56">
        <f>IF(Кредит!$B$27='Пројекције буџета'!O$5,Кредит!$B$21*Кредит!L$4,0)</f>
        <v>0</v>
      </c>
      <c r="P105" s="56">
        <f>IF(Кредит!$B$27='Пројекције буџета'!P$5,Кредит!$B$21*Кредит!M$4,0)</f>
        <v>0</v>
      </c>
      <c r="Q105" s="56">
        <f>IF(Кредит!$B$27='Пројекције буџета'!Q$5,Кредит!$B$21*Кредит!N$4,0)</f>
        <v>0</v>
      </c>
    </row>
    <row r="106" spans="1:17" ht="12.75">
      <c r="A106" s="55"/>
      <c r="B106" s="55" t="s">
        <v>59</v>
      </c>
      <c r="C106" s="56"/>
      <c r="D106" s="56"/>
      <c r="E106" s="56"/>
      <c r="F106" s="56"/>
      <c r="G106" s="56">
        <f>IF(Кредит!$B$40='Пројекције буџета'!G$5,Кредит!B$34*Кредит!D$4,0)</f>
        <v>0</v>
      </c>
      <c r="H106" s="56">
        <f>IF(Кредит!$B$40='Пројекције буџета'!H$5,Кредит!C$34*Кредит!E$4,0)</f>
        <v>0</v>
      </c>
      <c r="I106" s="56">
        <f>IF(Кредит!$B$40='Пројекције буџета'!I$5,Кредит!D$34*Кредит!F$4,0)</f>
        <v>0</v>
      </c>
      <c r="J106" s="56">
        <f>IF(Кредит!$B$40='Пројекције буџета'!J$5,Кредит!E$34*Кредит!G$4,0)</f>
        <v>0</v>
      </c>
      <c r="K106" s="56">
        <f>IF(Кредит!$B$40='Пројекције буџета'!K$5,Кредит!F$34*Кредит!H$4,0)</f>
        <v>0</v>
      </c>
      <c r="L106" s="56">
        <f>IF(Кредит!$B$40='Пројекције буџета'!L$5,Кредит!G$34*Кредит!I$4,0)</f>
        <v>0</v>
      </c>
      <c r="M106" s="56">
        <f>IF(Кредит!$B$40='Пројекције буџета'!M$5,Кредит!H$34*Кредит!J$4,0)</f>
        <v>0</v>
      </c>
      <c r="N106" s="56">
        <f>IF(Кредит!$B$40='Пројекције буџета'!N$5,Кредит!I$34*Кредит!K$4,0)</f>
        <v>0</v>
      </c>
      <c r="O106" s="56">
        <f>IF(Кредит!$B$40='Пројекције буџета'!O$5,Кредит!J$34*Кредит!L$4,0)</f>
        <v>0</v>
      </c>
      <c r="P106" s="56">
        <f>IF(Кредит!$B$40='Пројекције буџета'!P$5,Кредит!K$34*Кредит!M$4,0)</f>
        <v>0</v>
      </c>
      <c r="Q106" s="56">
        <f>IF(Кредит!$B$40='Пројекције буџета'!Q$5,Кредит!L$34*Кредит!N$4,0)</f>
        <v>0</v>
      </c>
    </row>
    <row r="107" spans="1:17" ht="12.75">
      <c r="A107" s="55"/>
      <c r="B107" s="55" t="s">
        <v>60</v>
      </c>
      <c r="C107" s="56"/>
      <c r="D107" s="56"/>
      <c r="E107" s="56"/>
      <c r="F107" s="56"/>
      <c r="G107" s="56">
        <f>IF(Кредит!$B$53='Пројекције буџета'!G$5,Кредит!B$47*Кредит!D$4,0)</f>
        <v>0</v>
      </c>
      <c r="H107" s="56">
        <f>IF(Кредит!$B$53='Пројекције буџета'!H$5,Кредит!C$47*Кредит!E$4,0)</f>
        <v>0</v>
      </c>
      <c r="I107" s="56">
        <f>IF(Кредит!$B$53='Пројекције буџета'!I$5,Кредит!D$47*Кредит!F$4,0)</f>
        <v>0</v>
      </c>
      <c r="J107" s="56">
        <f>IF(Кредит!$B$53='Пројекције буџета'!J$5,Кредит!E$47*Кредит!G$4,0)</f>
        <v>0</v>
      </c>
      <c r="K107" s="56">
        <f>IF(Кредит!$B$53='Пројекције буџета'!K$5,Кредит!F$47*Кредит!H$4,0)</f>
        <v>0</v>
      </c>
      <c r="L107" s="56">
        <f>IF(Кредит!$B$53='Пројекције буџета'!L$5,Кредит!G$47*Кредит!I$4,0)</f>
        <v>0</v>
      </c>
      <c r="M107" s="56">
        <f>IF(Кредит!$B$53='Пројекције буџета'!M$5,Кредит!H$47*Кредит!J$4,0)</f>
        <v>0</v>
      </c>
      <c r="N107" s="56">
        <f>IF(Кредит!$B$53='Пројекције буџета'!N$5,Кредит!I$47*Кредит!K$4,0)</f>
        <v>0</v>
      </c>
      <c r="O107" s="56">
        <f>IF(Кредит!$B$53='Пројекције буџета'!O$5,Кредит!J$47*Кредит!L$4,0)</f>
        <v>0</v>
      </c>
      <c r="P107" s="56">
        <f>IF(Кредит!$B$53='Пројекције буџета'!P$5,Кредит!K$47*Кредит!M$4,0)</f>
        <v>0</v>
      </c>
      <c r="Q107" s="56">
        <f>IF(Кредит!$B$53='Пројекције буџета'!Q$5,Кредит!L$47*Кредит!N$4,0)</f>
        <v>0</v>
      </c>
    </row>
    <row r="108" spans="1:17" ht="12.75">
      <c r="A108" s="55"/>
      <c r="B108" s="55" t="s">
        <v>61</v>
      </c>
      <c r="C108" s="56"/>
      <c r="D108" s="56"/>
      <c r="E108" s="56"/>
      <c r="F108" s="56"/>
      <c r="G108" s="56">
        <f>IF(Кредит!$B$66='Пројекције буџета'!G$5,Кредит!B$60*Кредит!D$4,0)</f>
        <v>0</v>
      </c>
      <c r="H108" s="56">
        <f>IF(Кредит!$B$66='Пројекције буџета'!H$5,Кредит!C$60*Кредит!E$4,0)</f>
        <v>0</v>
      </c>
      <c r="I108" s="56">
        <f>IF(Кредит!$B$66='Пројекције буџета'!I$5,Кредит!D$60*Кредит!F$4,0)</f>
        <v>0</v>
      </c>
      <c r="J108" s="56">
        <f>IF(Кредит!$B$66='Пројекције буџета'!J$5,Кредит!E$60*Кредит!G$4,0)</f>
        <v>0</v>
      </c>
      <c r="K108" s="56">
        <f>IF(Кредит!$B$66='Пројекције буџета'!K$5,Кредит!F$60*Кредит!H$4,0)</f>
        <v>0</v>
      </c>
      <c r="L108" s="56">
        <f>IF(Кредит!$B$66='Пројекције буџета'!L$5,Кредит!G$60*Кредит!I$4,0)</f>
        <v>0</v>
      </c>
      <c r="M108" s="56">
        <f>IF(Кредит!$B$66='Пројекције буџета'!M$5,Кредит!H$60*Кредит!J$4,0)</f>
        <v>0</v>
      </c>
      <c r="N108" s="56">
        <f>IF(Кредит!$B$66='Пројекције буџета'!N$5,Кредит!I$60*Кредит!K$4,0)</f>
        <v>0</v>
      </c>
      <c r="O108" s="56">
        <f>IF(Кредит!$B$66='Пројекције буџета'!O$5,Кредит!J$60*Кредит!L$4,0)</f>
        <v>0</v>
      </c>
      <c r="P108" s="56">
        <f>IF(Кредит!$B$66='Пројекције буџета'!P$5,Кредит!K$60*Кредит!M$4,0)</f>
        <v>0</v>
      </c>
      <c r="Q108" s="56">
        <f>IF(Кредит!$B$66='Пројекције буџета'!Q$5,Кредит!L$60*Кредит!N$4,0)</f>
        <v>0</v>
      </c>
    </row>
    <row r="109" spans="1:17" ht="12.75">
      <c r="A109" s="146">
        <v>440</v>
      </c>
      <c r="B109" s="147" t="s">
        <v>109</v>
      </c>
      <c r="C109" s="240">
        <f>SUM(C110:C114)</f>
        <v>0</v>
      </c>
      <c r="D109" s="240">
        <f aca="true" t="shared" si="32" ref="D109:Q109">SUM(D110:D114)</f>
        <v>0</v>
      </c>
      <c r="E109" s="240">
        <f t="shared" si="32"/>
        <v>0</v>
      </c>
      <c r="F109" s="240">
        <f t="shared" si="32"/>
        <v>0</v>
      </c>
      <c r="G109" s="240">
        <f t="shared" si="32"/>
        <v>2449999.999991775</v>
      </c>
      <c r="H109" s="240">
        <f t="shared" si="32"/>
        <v>4876520.833316961</v>
      </c>
      <c r="I109" s="240">
        <f t="shared" si="32"/>
        <v>4212897.499985854</v>
      </c>
      <c r="J109" s="240">
        <f t="shared" si="32"/>
        <v>3430502.249988478</v>
      </c>
      <c r="K109" s="240">
        <f t="shared" si="32"/>
        <v>2615126.0309912125</v>
      </c>
      <c r="L109" s="240">
        <f t="shared" si="32"/>
        <v>1765762.562334064</v>
      </c>
      <c r="M109" s="240">
        <f t="shared" si="32"/>
        <v>881378.5045182332</v>
      </c>
      <c r="N109" s="240">
        <f t="shared" si="32"/>
        <v>97718.05158788862</v>
      </c>
      <c r="O109" s="240">
        <f t="shared" si="32"/>
        <v>0</v>
      </c>
      <c r="P109" s="240">
        <f t="shared" si="32"/>
        <v>0</v>
      </c>
      <c r="Q109" s="240">
        <f t="shared" si="32"/>
        <v>0</v>
      </c>
    </row>
    <row r="110" spans="1:17" ht="12.75">
      <c r="A110" s="55"/>
      <c r="B110" s="55" t="s">
        <v>57</v>
      </c>
      <c r="C110" s="56"/>
      <c r="D110" s="56"/>
      <c r="E110" s="56"/>
      <c r="F110" s="56"/>
      <c r="G110" s="56">
        <f>_xlfn.IFERROR(Кредит!D13,"")</f>
        <v>2449999.999991775</v>
      </c>
      <c r="H110" s="56">
        <f>_xlfn.IFERROR(Кредит!E13,"")</f>
        <v>4876520.833316961</v>
      </c>
      <c r="I110" s="56">
        <f>_xlfn.IFERROR(Кредит!F13,"")</f>
        <v>4212897.499985854</v>
      </c>
      <c r="J110" s="56">
        <f>_xlfn.IFERROR(Кредит!G13,"")</f>
        <v>3430502.249988478</v>
      </c>
      <c r="K110" s="56">
        <f>_xlfn.IFERROR(Кредит!H13,"")</f>
        <v>2615126.0309912125</v>
      </c>
      <c r="L110" s="56">
        <f>_xlfn.IFERROR(Кредит!I13,"")</f>
        <v>1765762.562334064</v>
      </c>
      <c r="M110" s="56">
        <f>_xlfn.IFERROR(Кредит!J13,"")</f>
        <v>881378.5045182332</v>
      </c>
      <c r="N110" s="56">
        <f>_xlfn.IFERROR(Кредит!K13,"")</f>
        <v>97718.05158788862</v>
      </c>
      <c r="O110" s="56">
        <f>_xlfn.IFERROR(Кредит!L13,"")</f>
        <v>0</v>
      </c>
      <c r="P110" s="56">
        <f>_xlfn.IFERROR(Кредит!M13,"")</f>
        <v>0</v>
      </c>
      <c r="Q110" s="56">
        <f>_xlfn.IFERROR(Кредит!N13,"")</f>
        <v>0</v>
      </c>
    </row>
    <row r="111" spans="1:17" ht="12.75">
      <c r="A111" s="55"/>
      <c r="B111" s="55" t="s">
        <v>58</v>
      </c>
      <c r="C111" s="56"/>
      <c r="D111" s="56"/>
      <c r="E111" s="56"/>
      <c r="F111" s="56"/>
      <c r="G111" s="56">
        <f>_xlfn.IFERROR(Кредит!D26,"")</f>
        <v>0</v>
      </c>
      <c r="H111" s="56">
        <f>_xlfn.IFERROR(Кредит!E26,"")</f>
        <v>0</v>
      </c>
      <c r="I111" s="56">
        <f>_xlfn.IFERROR(Кредит!F26,"")</f>
        <v>0</v>
      </c>
      <c r="J111" s="56">
        <f>_xlfn.IFERROR(Кредит!G26,"")</f>
        <v>0</v>
      </c>
      <c r="K111" s="56">
        <f>_xlfn.IFERROR(Кредит!H26,"")</f>
        <v>0</v>
      </c>
      <c r="L111" s="56">
        <f>_xlfn.IFERROR(Кредит!I26,"")</f>
        <v>0</v>
      </c>
      <c r="M111" s="56">
        <f>_xlfn.IFERROR(Кредит!J26,"")</f>
        <v>0</v>
      </c>
      <c r="N111" s="56">
        <f>_xlfn.IFERROR(Кредит!K26,"")</f>
        <v>0</v>
      </c>
      <c r="O111" s="56">
        <f>_xlfn.IFERROR(Кредит!L26,"")</f>
        <v>0</v>
      </c>
      <c r="P111" s="56">
        <f>_xlfn.IFERROR(Кредит!M26,"")</f>
        <v>0</v>
      </c>
      <c r="Q111" s="56">
        <f>_xlfn.IFERROR(Кредит!N26,"")</f>
        <v>0</v>
      </c>
    </row>
    <row r="112" spans="1:17" ht="12.75">
      <c r="A112" s="55"/>
      <c r="B112" s="55" t="s">
        <v>59</v>
      </c>
      <c r="C112" s="56"/>
      <c r="D112" s="56"/>
      <c r="E112" s="56"/>
      <c r="F112" s="56"/>
      <c r="G112" s="56">
        <f>_xlfn.IFERROR(Кредит!D39,"")</f>
        <v>0</v>
      </c>
      <c r="H112" s="56">
        <f>_xlfn.IFERROR(Кредит!E39,"")</f>
        <v>0</v>
      </c>
      <c r="I112" s="56">
        <f>_xlfn.IFERROR(Кредит!F39,"")</f>
        <v>0</v>
      </c>
      <c r="J112" s="56">
        <f>_xlfn.IFERROR(Кредит!G39,"")</f>
        <v>0</v>
      </c>
      <c r="K112" s="56">
        <f>_xlfn.IFERROR(Кредит!H39,"")</f>
        <v>0</v>
      </c>
      <c r="L112" s="56">
        <f>_xlfn.IFERROR(Кредит!I39,"")</f>
        <v>0</v>
      </c>
      <c r="M112" s="56">
        <f>_xlfn.IFERROR(Кредит!J39,"")</f>
        <v>0</v>
      </c>
      <c r="N112" s="56">
        <f>_xlfn.IFERROR(Кредит!K39,"")</f>
        <v>0</v>
      </c>
      <c r="O112" s="56">
        <f>_xlfn.IFERROR(Кредит!L39,"")</f>
        <v>0</v>
      </c>
      <c r="P112" s="56">
        <f>_xlfn.IFERROR(Кредит!M39,"")</f>
        <v>0</v>
      </c>
      <c r="Q112" s="56">
        <f>_xlfn.IFERROR(Кредит!N39,"")</f>
        <v>0</v>
      </c>
    </row>
    <row r="113" spans="1:17" ht="12.75">
      <c r="A113" s="55"/>
      <c r="B113" s="55" t="s">
        <v>60</v>
      </c>
      <c r="C113" s="56"/>
      <c r="D113" s="56"/>
      <c r="E113" s="56"/>
      <c r="F113" s="56"/>
      <c r="G113" s="56">
        <f>_xlfn.IFERROR(Кредит!D52,"")</f>
        <v>0</v>
      </c>
      <c r="H113" s="56">
        <f>_xlfn.IFERROR(Кредит!E52,"")</f>
        <v>0</v>
      </c>
      <c r="I113" s="56">
        <f>_xlfn.IFERROR(Кредит!F52,"")</f>
        <v>0</v>
      </c>
      <c r="J113" s="56">
        <f>_xlfn.IFERROR(Кредит!G52,"")</f>
        <v>0</v>
      </c>
      <c r="K113" s="56">
        <f>_xlfn.IFERROR(Кредит!H52,"")</f>
        <v>0</v>
      </c>
      <c r="L113" s="56">
        <f>_xlfn.IFERROR(Кредит!I52,"")</f>
        <v>0</v>
      </c>
      <c r="M113" s="56">
        <f>_xlfn.IFERROR(Кредит!J52,"")</f>
        <v>0</v>
      </c>
      <c r="N113" s="56">
        <f>_xlfn.IFERROR(Кредит!K52,"")</f>
        <v>0</v>
      </c>
      <c r="O113" s="56">
        <f>_xlfn.IFERROR(Кредит!L52,"")</f>
        <v>0</v>
      </c>
      <c r="P113" s="56">
        <f>_xlfn.IFERROR(Кредит!M52,"")</f>
        <v>0</v>
      </c>
      <c r="Q113" s="56">
        <f>_xlfn.IFERROR(Кредит!N52,"")</f>
        <v>0</v>
      </c>
    </row>
    <row r="114" spans="1:17" ht="12.75">
      <c r="A114" s="55"/>
      <c r="B114" s="55" t="s">
        <v>61</v>
      </c>
      <c r="C114" s="56"/>
      <c r="D114" s="56"/>
      <c r="E114" s="56"/>
      <c r="F114" s="56"/>
      <c r="G114" s="56">
        <f>_xlfn.IFERROR(Кредит!D65,"")</f>
        <v>0</v>
      </c>
      <c r="H114" s="56">
        <f>_xlfn.IFERROR(Кредит!E65,"")</f>
        <v>0</v>
      </c>
      <c r="I114" s="56">
        <f>_xlfn.IFERROR(Кредит!F65,"")</f>
        <v>0</v>
      </c>
      <c r="J114" s="56">
        <f>_xlfn.IFERROR(Кредит!G65,"")</f>
        <v>0</v>
      </c>
      <c r="K114" s="56">
        <f>_xlfn.IFERROR(Кредит!H65,"")</f>
        <v>0</v>
      </c>
      <c r="L114" s="56">
        <f>_xlfn.IFERROR(Кредит!I65,"")</f>
        <v>0</v>
      </c>
      <c r="M114" s="56">
        <f>_xlfn.IFERROR(Кредит!J65,"")</f>
        <v>0</v>
      </c>
      <c r="N114" s="56">
        <f>_xlfn.IFERROR(Кредит!K65,"")</f>
        <v>0</v>
      </c>
      <c r="O114" s="56">
        <f>_xlfn.IFERROR(Кредит!L65,"")</f>
        <v>0</v>
      </c>
      <c r="P114" s="56">
        <f>_xlfn.IFERROR(Кредит!M65,"")</f>
        <v>0</v>
      </c>
      <c r="Q114" s="56">
        <f>_xlfn.IFERROR(Кредит!N65,"")</f>
        <v>0</v>
      </c>
    </row>
    <row r="115" spans="1:17" ht="12.75">
      <c r="A115" s="144">
        <v>610</v>
      </c>
      <c r="B115" s="144" t="s">
        <v>110</v>
      </c>
      <c r="C115" s="145">
        <f>SUM(C116:C120)</f>
        <v>0</v>
      </c>
      <c r="D115" s="145">
        <f aca="true" t="shared" si="33" ref="D115:Q115">SUM(D116:D120)</f>
        <v>0</v>
      </c>
      <c r="E115" s="145">
        <f t="shared" si="33"/>
        <v>0</v>
      </c>
      <c r="F115" s="145">
        <f t="shared" si="33"/>
        <v>0</v>
      </c>
      <c r="G115" s="145">
        <f t="shared" si="33"/>
        <v>0</v>
      </c>
      <c r="H115" s="145">
        <f t="shared" si="33"/>
        <v>13883333.333286723</v>
      </c>
      <c r="I115" s="145">
        <f t="shared" si="33"/>
        <v>24275999.9999185</v>
      </c>
      <c r="J115" s="145">
        <f t="shared" si="33"/>
        <v>24761519.999916866</v>
      </c>
      <c r="K115" s="145">
        <f t="shared" si="33"/>
        <v>25256750.399915203</v>
      </c>
      <c r="L115" s="145">
        <f t="shared" si="33"/>
        <v>25761885.407913517</v>
      </c>
      <c r="M115" s="145">
        <f t="shared" si="33"/>
        <v>26277123.116071787</v>
      </c>
      <c r="N115" s="145">
        <f t="shared" si="33"/>
        <v>11167777.324330509</v>
      </c>
      <c r="O115" s="145">
        <f t="shared" si="33"/>
        <v>0</v>
      </c>
      <c r="P115" s="145">
        <f t="shared" si="33"/>
        <v>0</v>
      </c>
      <c r="Q115" s="145">
        <f t="shared" si="33"/>
        <v>0</v>
      </c>
    </row>
    <row r="116" spans="1:17" ht="12.75">
      <c r="A116" s="55"/>
      <c r="B116" s="55" t="s">
        <v>57</v>
      </c>
      <c r="C116" s="56"/>
      <c r="D116" s="56"/>
      <c r="E116" s="56"/>
      <c r="F116" s="56"/>
      <c r="G116" s="56">
        <f>_xlfn.IFERROR(Кредит!D14,"")</f>
        <v>0</v>
      </c>
      <c r="H116" s="56">
        <f>_xlfn.IFERROR(Кредит!E14,"")</f>
        <v>13883333.333286723</v>
      </c>
      <c r="I116" s="56">
        <f>_xlfn.IFERROR(Кредит!F14,"")</f>
        <v>24275999.9999185</v>
      </c>
      <c r="J116" s="56">
        <f>_xlfn.IFERROR(Кредит!G14,"")</f>
        <v>24761519.999916866</v>
      </c>
      <c r="K116" s="56">
        <f>_xlfn.IFERROR(Кредит!H14,"")</f>
        <v>25256750.399915203</v>
      </c>
      <c r="L116" s="56">
        <f>_xlfn.IFERROR(Кредит!I14,"")</f>
        <v>25761885.407913517</v>
      </c>
      <c r="M116" s="56">
        <f>_xlfn.IFERROR(Кредит!J14,"")</f>
        <v>26277123.116071787</v>
      </c>
      <c r="N116" s="56">
        <f>_xlfn.IFERROR(Кредит!K14,"")</f>
        <v>11167777.324330509</v>
      </c>
      <c r="O116" s="56">
        <f>_xlfn.IFERROR(Кредит!L14,"")</f>
        <v>0</v>
      </c>
      <c r="P116" s="56">
        <f>_xlfn.IFERROR(Кредит!M14,"")</f>
        <v>0</v>
      </c>
      <c r="Q116" s="56">
        <f>_xlfn.IFERROR(Кредит!N14,"")</f>
        <v>0</v>
      </c>
    </row>
    <row r="117" spans="1:17" ht="12.75">
      <c r="A117" s="55"/>
      <c r="B117" s="55" t="s">
        <v>58</v>
      </c>
      <c r="C117" s="56"/>
      <c r="D117" s="56"/>
      <c r="E117" s="56"/>
      <c r="F117" s="56"/>
      <c r="G117" s="56">
        <f>_xlfn.IFERROR(Кредит!D27,"")</f>
      </c>
      <c r="H117" s="56">
        <f>_xlfn.IFERROR(Кредит!E27,"")</f>
        <v>0</v>
      </c>
      <c r="I117" s="56">
        <f>_xlfn.IFERROR(Кредит!F27,"")</f>
        <v>0</v>
      </c>
      <c r="J117" s="56">
        <f>_xlfn.IFERROR(Кредит!G27,"")</f>
        <v>0</v>
      </c>
      <c r="K117" s="56">
        <f>_xlfn.IFERROR(Кредит!H27,"")</f>
        <v>0</v>
      </c>
      <c r="L117" s="56">
        <f>_xlfn.IFERROR(Кредит!I27,"")</f>
        <v>0</v>
      </c>
      <c r="M117" s="56">
        <f>_xlfn.IFERROR(Кредит!J27,"")</f>
        <v>0</v>
      </c>
      <c r="N117" s="56">
        <f>_xlfn.IFERROR(Кредит!K27,"")</f>
        <v>0</v>
      </c>
      <c r="O117" s="56">
        <f>_xlfn.IFERROR(Кредит!L27,"")</f>
        <v>0</v>
      </c>
      <c r="P117" s="56">
        <f>_xlfn.IFERROR(Кредит!M27,"")</f>
        <v>0</v>
      </c>
      <c r="Q117" s="56">
        <f>_xlfn.IFERROR(Кредит!N27,"")</f>
        <v>0</v>
      </c>
    </row>
    <row r="118" spans="1:17" ht="12.75">
      <c r="A118" s="55"/>
      <c r="B118" s="55" t="s">
        <v>59</v>
      </c>
      <c r="C118" s="56"/>
      <c r="D118" s="56"/>
      <c r="E118" s="56"/>
      <c r="F118" s="56"/>
      <c r="G118" s="56">
        <f>_xlfn.IFERROR(Кредит!D40,"")</f>
      </c>
      <c r="H118" s="56">
        <f>_xlfn.IFERROR(Кредит!E40,"")</f>
        <v>0</v>
      </c>
      <c r="I118" s="56">
        <f>_xlfn.IFERROR(Кредит!F40,"")</f>
        <v>0</v>
      </c>
      <c r="J118" s="56">
        <f>_xlfn.IFERROR(Кредит!G40,"")</f>
        <v>0</v>
      </c>
      <c r="K118" s="56">
        <f>_xlfn.IFERROR(Кредит!H40,"")</f>
        <v>0</v>
      </c>
      <c r="L118" s="56">
        <f>_xlfn.IFERROR(Кредит!I40,"")</f>
        <v>0</v>
      </c>
      <c r="M118" s="56">
        <f>_xlfn.IFERROR(Кредит!J40,"")</f>
        <v>0</v>
      </c>
      <c r="N118" s="56">
        <f>_xlfn.IFERROR(Кредит!K40,"")</f>
        <v>0</v>
      </c>
      <c r="O118" s="56">
        <f>_xlfn.IFERROR(Кредит!L40,"")</f>
        <v>0</v>
      </c>
      <c r="P118" s="56">
        <f>_xlfn.IFERROR(Кредит!M40,"")</f>
        <v>0</v>
      </c>
      <c r="Q118" s="56">
        <f>_xlfn.IFERROR(Кредит!N40,"")</f>
        <v>0</v>
      </c>
    </row>
    <row r="119" spans="1:17" ht="12.75">
      <c r="A119" s="55"/>
      <c r="B119" s="55" t="s">
        <v>60</v>
      </c>
      <c r="C119" s="56"/>
      <c r="D119" s="56"/>
      <c r="E119" s="56"/>
      <c r="F119" s="56"/>
      <c r="G119" s="56">
        <f>_xlfn.IFERROR(Кредит!D53,"")</f>
      </c>
      <c r="H119" s="56">
        <f>_xlfn.IFERROR(Кредит!E53,"")</f>
        <v>0</v>
      </c>
      <c r="I119" s="56">
        <f>_xlfn.IFERROR(Кредит!F53,"")</f>
        <v>0</v>
      </c>
      <c r="J119" s="56">
        <f>_xlfn.IFERROR(Кредит!G53,"")</f>
        <v>0</v>
      </c>
      <c r="K119" s="56">
        <f>_xlfn.IFERROR(Кредит!H53,"")</f>
        <v>0</v>
      </c>
      <c r="L119" s="56">
        <f>_xlfn.IFERROR(Кредит!I53,"")</f>
        <v>0</v>
      </c>
      <c r="M119" s="56">
        <f>_xlfn.IFERROR(Кредит!J53,"")</f>
        <v>0</v>
      </c>
      <c r="N119" s="56">
        <f>_xlfn.IFERROR(Кредит!K53,"")</f>
        <v>0</v>
      </c>
      <c r="O119" s="56">
        <f>_xlfn.IFERROR(Кредит!L53,"")</f>
        <v>0</v>
      </c>
      <c r="P119" s="56">
        <f>_xlfn.IFERROR(Кредит!M53,"")</f>
        <v>0</v>
      </c>
      <c r="Q119" s="56">
        <f>_xlfn.IFERROR(Кредит!N53,"")</f>
        <v>0</v>
      </c>
    </row>
    <row r="120" spans="1:17" ht="12.75">
      <c r="A120" s="55"/>
      <c r="B120" s="55" t="s">
        <v>61</v>
      </c>
      <c r="C120" s="56"/>
      <c r="D120" s="56"/>
      <c r="E120" s="56"/>
      <c r="F120" s="56"/>
      <c r="G120" s="56">
        <f>_xlfn.IFERROR(Кредит!D66,"")</f>
      </c>
      <c r="H120" s="56">
        <f>_xlfn.IFERROR(Кредит!E66,"")</f>
        <v>0</v>
      </c>
      <c r="I120" s="56">
        <f>_xlfn.IFERROR(Кредит!F66,"")</f>
        <v>0</v>
      </c>
      <c r="J120" s="56">
        <f>_xlfn.IFERROR(Кредит!G66,"")</f>
        <v>0</v>
      </c>
      <c r="K120" s="56">
        <f>_xlfn.IFERROR(Кредит!H66,"")</f>
        <v>0</v>
      </c>
      <c r="L120" s="56">
        <f>_xlfn.IFERROR(Кредит!I66,"")</f>
        <v>0</v>
      </c>
      <c r="M120" s="56">
        <f>_xlfn.IFERROR(Кредит!J66,"")</f>
        <v>0</v>
      </c>
      <c r="N120" s="56">
        <f>_xlfn.IFERROR(Кредит!K66,"")</f>
        <v>0</v>
      </c>
      <c r="O120" s="56">
        <f>_xlfn.IFERROR(Кредит!L66,"")</f>
        <v>0</v>
      </c>
      <c r="P120" s="56">
        <f>_xlfn.IFERROR(Кредит!M66,"")</f>
        <v>0</v>
      </c>
      <c r="Q120" s="56">
        <f>_xlfn.IFERROR(Кредит!N66,"")</f>
        <v>0</v>
      </c>
    </row>
    <row r="121" ht="12.75">
      <c r="G121" s="42"/>
    </row>
  </sheetData>
  <sheetProtection/>
  <mergeCells count="5">
    <mergeCell ref="A1:Q1"/>
    <mergeCell ref="A66:Q66"/>
    <mergeCell ref="B77:Q77"/>
    <mergeCell ref="B72:Q72"/>
    <mergeCell ref="A97:Q97"/>
  </mergeCells>
  <conditionalFormatting sqref="H59:Q59">
    <cfRule type="expression" priority="8" dxfId="7" stopIfTrue="1">
      <formula>"&lt;&gt;0"</formula>
    </cfRule>
  </conditionalFormatting>
  <conditionalFormatting sqref="C84:Q84">
    <cfRule type="expression" priority="16" dxfId="5" stopIfTrue="1">
      <formula>C77&lt;-10%</formula>
    </cfRule>
  </conditionalFormatting>
  <conditionalFormatting sqref="C83:Q83">
    <cfRule type="expression" priority="18" dxfId="5" stopIfTrue="1">
      <formula>C77&lt;-10%</formula>
    </cfRule>
  </conditionalFormatting>
  <conditionalFormatting sqref="C76:Q76">
    <cfRule type="expression" priority="1" dxfId="0" stopIfTrue="1">
      <formula>C$75&lt;-15%</formula>
    </cfRule>
  </conditionalFormatting>
  <printOptions/>
  <pageMargins left="0.15748031496062992" right="0.2362204724409449" top="0.2362204724409449" bottom="0.11811023622047245" header="0.31496062992125984" footer="0.31496062992125984"/>
  <pageSetup fitToHeight="0" fitToWidth="1" horizontalDpi="600" verticalDpi="600" orientation="landscape" scale="5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77"/>
  <sheetViews>
    <sheetView view="pageBreakPreview" zoomScale="80" zoomScaleSheetLayoutView="80" zoomScalePageLayoutView="0" workbookViewId="0" topLeftCell="A1">
      <selection activeCell="P92" sqref="P92"/>
    </sheetView>
  </sheetViews>
  <sheetFormatPr defaultColWidth="9.140625" defaultRowHeight="12.75"/>
  <cols>
    <col min="1" max="1" width="11.421875" style="41" customWidth="1"/>
    <col min="2" max="2" width="45.7109375" style="41" customWidth="1"/>
    <col min="3" max="3" width="12.00390625" style="41" customWidth="1"/>
    <col min="4" max="13" width="11.140625" style="41" customWidth="1"/>
    <col min="14" max="14" width="10.7109375" style="41" customWidth="1"/>
    <col min="15" max="15" width="10.421875" style="41" customWidth="1"/>
    <col min="16" max="17" width="10.7109375" style="41" customWidth="1"/>
    <col min="18" max="16384" width="9.140625" style="41" customWidth="1"/>
  </cols>
  <sheetData>
    <row r="1" spans="1:17" ht="20.25">
      <c r="A1" s="337" t="s">
        <v>229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</row>
    <row r="2" ht="12.75">
      <c r="L2" s="41" t="s">
        <v>112</v>
      </c>
    </row>
    <row r="3" ht="12.75">
      <c r="L3" s="41" t="s">
        <v>167</v>
      </c>
    </row>
    <row r="4" ht="12.75"/>
    <row r="5" ht="12.75"/>
    <row r="6" spans="2:3" ht="12.75">
      <c r="B6" s="43" t="s">
        <v>206</v>
      </c>
      <c r="C6" s="42"/>
    </row>
    <row r="7" spans="1:17" ht="12.75">
      <c r="A7" s="42"/>
      <c r="C7" s="57">
        <v>2012</v>
      </c>
      <c r="D7" s="57">
        <v>2013</v>
      </c>
      <c r="E7" s="57">
        <v>2014</v>
      </c>
      <c r="F7" s="57">
        <v>2015</v>
      </c>
      <c r="G7" s="57">
        <v>2016</v>
      </c>
      <c r="H7" s="58">
        <v>2017</v>
      </c>
      <c r="I7" s="57">
        <v>2018</v>
      </c>
      <c r="J7" s="57">
        <v>2019</v>
      </c>
      <c r="K7" s="57">
        <v>2020</v>
      </c>
      <c r="L7" s="57">
        <v>2021</v>
      </c>
      <c r="M7" s="57">
        <v>2022</v>
      </c>
      <c r="N7" s="57">
        <v>2023</v>
      </c>
      <c r="O7" s="57">
        <v>2024</v>
      </c>
      <c r="P7" s="57">
        <v>2025</v>
      </c>
      <c r="Q7" s="59">
        <v>2026</v>
      </c>
    </row>
    <row r="8" spans="1:17" ht="20.25" customHeight="1">
      <c r="A8" s="45" t="s">
        <v>175</v>
      </c>
      <c r="B8" s="103" t="s">
        <v>227</v>
      </c>
      <c r="C8" s="45" t="s">
        <v>113</v>
      </c>
      <c r="D8" s="45" t="s">
        <v>114</v>
      </c>
      <c r="E8" s="45" t="s">
        <v>114</v>
      </c>
      <c r="F8" s="45" t="s">
        <v>114</v>
      </c>
      <c r="G8" s="68" t="s">
        <v>115</v>
      </c>
      <c r="H8" s="67" t="s">
        <v>115</v>
      </c>
      <c r="I8" s="67" t="s">
        <v>115</v>
      </c>
      <c r="J8" s="67" t="s">
        <v>115</v>
      </c>
      <c r="K8" s="67" t="s">
        <v>115</v>
      </c>
      <c r="L8" s="67" t="s">
        <v>115</v>
      </c>
      <c r="M8" s="67" t="s">
        <v>115</v>
      </c>
      <c r="N8" s="67" t="s">
        <v>115</v>
      </c>
      <c r="O8" s="67" t="s">
        <v>115</v>
      </c>
      <c r="P8" s="67" t="s">
        <v>115</v>
      </c>
      <c r="Q8" s="67" t="s">
        <v>115</v>
      </c>
    </row>
    <row r="9" spans="1:17" ht="30" customHeight="1">
      <c r="A9" s="137" t="s">
        <v>163</v>
      </c>
      <c r="B9" s="104" t="s">
        <v>217</v>
      </c>
      <c r="C9" s="105"/>
      <c r="D9" s="105">
        <f>'Пројекције буџета'!C9</f>
        <v>472631000</v>
      </c>
      <c r="E9" s="105">
        <f>'Пројекције буџета'!D9</f>
        <v>480280000</v>
      </c>
      <c r="F9" s="105">
        <f>'Пројекције буџета'!E9</f>
        <v>449879000</v>
      </c>
      <c r="G9" s="105">
        <f>'Пројекције буџета'!F9</f>
        <v>514218000</v>
      </c>
      <c r="H9" s="105">
        <f>'Пројекције буџета'!G9</f>
        <v>497157091</v>
      </c>
      <c r="I9" s="105">
        <f>'Пројекције буџета'!H9</f>
        <v>507332232.82</v>
      </c>
      <c r="J9" s="105">
        <f>'Пројекције буџета'!I9</f>
        <v>523538313.8046</v>
      </c>
      <c r="K9" s="105">
        <f>'Пројекције буџета'!J9</f>
        <v>539728640.718738</v>
      </c>
      <c r="L9" s="105">
        <f>'Пројекције буџета'!K9</f>
        <v>555356199.9403001</v>
      </c>
      <c r="M9" s="105">
        <f>'Пројекције буџета'!L9</f>
        <v>571452585.938509</v>
      </c>
      <c r="N9" s="105">
        <f>'Пројекције буџета'!M9</f>
        <v>588031863.5166645</v>
      </c>
      <c r="O9" s="105">
        <f>'Пројекције буџета'!N9</f>
        <v>605108519.4221643</v>
      </c>
      <c r="P9" s="105">
        <f>'Пројекције буџета'!O9</f>
        <v>622697475.0048294</v>
      </c>
      <c r="Q9" s="120">
        <f>'Пројекције буџета'!P9</f>
        <v>635151424.504926</v>
      </c>
    </row>
    <row r="10" spans="1:17" ht="30" customHeight="1">
      <c r="A10" s="138" t="s">
        <v>164</v>
      </c>
      <c r="B10" s="106" t="s">
        <v>218</v>
      </c>
      <c r="C10" s="102">
        <f aca="true" t="shared" si="0" ref="C10:Q10">C9*0.5</f>
        <v>0</v>
      </c>
      <c r="D10" s="102">
        <f t="shared" si="0"/>
        <v>236315500</v>
      </c>
      <c r="E10" s="102">
        <f t="shared" si="0"/>
        <v>240140000</v>
      </c>
      <c r="F10" s="102">
        <f t="shared" si="0"/>
        <v>224939500</v>
      </c>
      <c r="G10" s="102">
        <f t="shared" si="0"/>
        <v>257109000</v>
      </c>
      <c r="H10" s="102">
        <f t="shared" si="0"/>
        <v>248578545.5</v>
      </c>
      <c r="I10" s="102">
        <f t="shared" si="0"/>
        <v>253666116.41</v>
      </c>
      <c r="J10" s="102">
        <f t="shared" si="0"/>
        <v>261769156.9023</v>
      </c>
      <c r="K10" s="102">
        <f t="shared" si="0"/>
        <v>269864320.359369</v>
      </c>
      <c r="L10" s="102">
        <f t="shared" si="0"/>
        <v>277678099.97015005</v>
      </c>
      <c r="M10" s="102">
        <f t="shared" si="0"/>
        <v>285726292.9692545</v>
      </c>
      <c r="N10" s="102">
        <f t="shared" si="0"/>
        <v>294015931.75833225</v>
      </c>
      <c r="O10" s="102">
        <f t="shared" si="0"/>
        <v>302554259.71108216</v>
      </c>
      <c r="P10" s="102">
        <f t="shared" si="0"/>
        <v>311348737.5024147</v>
      </c>
      <c r="Q10" s="131">
        <f t="shared" si="0"/>
        <v>317575712.252463</v>
      </c>
    </row>
    <row r="11" spans="1:17" ht="30" customHeight="1">
      <c r="A11" s="138" t="s">
        <v>171</v>
      </c>
      <c r="B11" s="106" t="s">
        <v>219</v>
      </c>
      <c r="C11" s="102">
        <f aca="true" t="shared" si="1" ref="C11:Q11">C9*0.15</f>
        <v>0</v>
      </c>
      <c r="D11" s="102">
        <f t="shared" si="1"/>
        <v>70894650</v>
      </c>
      <c r="E11" s="102">
        <f t="shared" si="1"/>
        <v>72042000</v>
      </c>
      <c r="F11" s="102">
        <f t="shared" si="1"/>
        <v>67481850</v>
      </c>
      <c r="G11" s="102">
        <f t="shared" si="1"/>
        <v>77132700</v>
      </c>
      <c r="H11" s="102">
        <f t="shared" si="1"/>
        <v>74573563.64999999</v>
      </c>
      <c r="I11" s="102">
        <f t="shared" si="1"/>
        <v>76099834.923</v>
      </c>
      <c r="J11" s="102">
        <f t="shared" si="1"/>
        <v>78530747.07068999</v>
      </c>
      <c r="K11" s="102">
        <f t="shared" si="1"/>
        <v>80959296.10781069</v>
      </c>
      <c r="L11" s="102">
        <f t="shared" si="1"/>
        <v>83303429.99104501</v>
      </c>
      <c r="M11" s="102">
        <f t="shared" si="1"/>
        <v>85717887.89077635</v>
      </c>
      <c r="N11" s="102">
        <f t="shared" si="1"/>
        <v>88204779.52749968</v>
      </c>
      <c r="O11" s="102">
        <f t="shared" si="1"/>
        <v>90766277.91332464</v>
      </c>
      <c r="P11" s="102">
        <f t="shared" si="1"/>
        <v>93404621.2507244</v>
      </c>
      <c r="Q11" s="131">
        <f t="shared" si="1"/>
        <v>95272713.67573889</v>
      </c>
    </row>
    <row r="12" spans="1:17" ht="30" customHeight="1">
      <c r="A12" s="139" t="s">
        <v>172</v>
      </c>
      <c r="B12" s="107" t="s">
        <v>220</v>
      </c>
      <c r="C12" s="108">
        <v>0</v>
      </c>
      <c r="D12" s="108">
        <v>0</v>
      </c>
      <c r="E12" s="108">
        <v>0</v>
      </c>
      <c r="F12" s="108">
        <v>0</v>
      </c>
      <c r="G12" s="108">
        <f>_xlfn.IFERROR(Кредит!D72,0)</f>
        <v>139999999.99953</v>
      </c>
      <c r="H12" s="108">
        <f>_xlfn.IFERROR(Кредит!E72,0)</f>
        <v>128916666.66623382</v>
      </c>
      <c r="I12" s="108">
        <f>_xlfn.IFERROR(Кредит!F72,0)</f>
        <v>107218999.99963993</v>
      </c>
      <c r="J12" s="108">
        <f>_xlfn.IFERROR(Кредит!G72,0)</f>
        <v>84601859.99971579</v>
      </c>
      <c r="K12" s="108">
        <f>_xlfn.IFERROR(Кредит!H72,0)</f>
        <v>61037146.79979485</v>
      </c>
      <c r="L12" s="108">
        <f>_xlfn.IFERROR(Кредит!I72,0)</f>
        <v>36496004.32787725</v>
      </c>
      <c r="M12" s="108">
        <f>_xlfn.IFERROR(Кредит!J72,0)</f>
        <v>10948801.298363019</v>
      </c>
      <c r="N12" s="108">
        <f>_xlfn.IFERROR(Кредит!K72,0)</f>
        <v>2.2770376142777103E-07</v>
      </c>
      <c r="O12" s="108">
        <f>_xlfn.IFERROR(Кредит!L72,0)</f>
        <v>2.322578366563265E-07</v>
      </c>
      <c r="P12" s="108">
        <f>_xlfn.IFERROR(Кредит!M72,0)</f>
        <v>2.3690299338945303E-07</v>
      </c>
      <c r="Q12" s="132">
        <f>_xlfn.IFERROR(Кредит!N72,0)</f>
        <v>2.416410532572421E-07</v>
      </c>
    </row>
    <row r="13" spans="1:17" ht="30" customHeight="1">
      <c r="A13" s="139" t="s">
        <v>173</v>
      </c>
      <c r="B13" s="107" t="s">
        <v>221</v>
      </c>
      <c r="C13" s="108">
        <v>0</v>
      </c>
      <c r="D13" s="108">
        <v>0</v>
      </c>
      <c r="E13" s="108">
        <v>0</v>
      </c>
      <c r="F13" s="108">
        <v>0</v>
      </c>
      <c r="G13" s="108">
        <f>_xlfn.IFERROR(Кредит!D73,0)</f>
        <v>0</v>
      </c>
      <c r="H13" s="108">
        <f>_xlfn.IFERROR(Кредит!E73,0)</f>
        <v>18759854.166603684</v>
      </c>
      <c r="I13" s="108">
        <f>_xlfn.IFERROR(Кредит!F73,0)</f>
        <v>28488897.499904357</v>
      </c>
      <c r="J13" s="108">
        <f>_xlfn.IFERROR(Кредит!G73,0)</f>
        <v>28192022.249905344</v>
      </c>
      <c r="K13" s="108">
        <f>_xlfn.IFERROR(Кредит!H73,0)</f>
        <v>27871876.430906415</v>
      </c>
      <c r="L13" s="108">
        <f>_xlfn.IFERROR(Кредит!I73,0)</f>
        <v>27527647.97024758</v>
      </c>
      <c r="M13" s="108">
        <f>_xlfn.IFERROR(Кредит!J73,0)</f>
        <v>27158501.62059002</v>
      </c>
      <c r="N13" s="108">
        <f>_xlfn.IFERROR(Кредит!K73,0)</f>
        <v>11265495.375918398</v>
      </c>
      <c r="O13" s="108">
        <f>_xlfn.IFERROR(Кредит!L73,0)</f>
        <v>0</v>
      </c>
      <c r="P13" s="108">
        <f>_xlfn.IFERROR(Кредит!M73,0)</f>
        <v>0</v>
      </c>
      <c r="Q13" s="132">
        <f>_xlfn.IFERROR(Кредит!N73,0)</f>
        <v>0</v>
      </c>
    </row>
    <row r="14" spans="1:17" ht="30" customHeight="1">
      <c r="A14" s="140" t="s">
        <v>169</v>
      </c>
      <c r="B14" s="109" t="s">
        <v>222</v>
      </c>
      <c r="C14" s="110" t="e">
        <f aca="true" t="shared" si="2" ref="C14:Q14">C12/C9</f>
        <v>#DIV/0!</v>
      </c>
      <c r="D14" s="110">
        <f t="shared" si="2"/>
        <v>0</v>
      </c>
      <c r="E14" s="110">
        <f t="shared" si="2"/>
        <v>0</v>
      </c>
      <c r="F14" s="110">
        <f t="shared" si="2"/>
        <v>0</v>
      </c>
      <c r="G14" s="110">
        <f>G12/G9</f>
        <v>0.27225806953379694</v>
      </c>
      <c r="H14" s="110">
        <f t="shared" si="2"/>
        <v>0.2593077097762522</v>
      </c>
      <c r="I14" s="110">
        <f t="shared" si="2"/>
        <v>0.211338829002968</v>
      </c>
      <c r="J14" s="110">
        <f t="shared" si="2"/>
        <v>0.16159631065949398</v>
      </c>
      <c r="K14" s="110">
        <f t="shared" si="2"/>
        <v>0.11308858228926631</v>
      </c>
      <c r="L14" s="110">
        <f t="shared" si="2"/>
        <v>0.06571638946643707</v>
      </c>
      <c r="M14" s="110">
        <f t="shared" si="2"/>
        <v>0.01915959708254984</v>
      </c>
      <c r="N14" s="110">
        <f t="shared" si="2"/>
        <v>3.8723031106853963E-16</v>
      </c>
      <c r="O14" s="110">
        <f t="shared" si="2"/>
        <v>3.8382840300796993E-16</v>
      </c>
      <c r="P14" s="110">
        <f t="shared" si="2"/>
        <v>3.8044636906166303E-16</v>
      </c>
      <c r="Q14" s="133">
        <f t="shared" si="2"/>
        <v>3.804463690616631E-16</v>
      </c>
    </row>
    <row r="15" spans="1:17" ht="30" customHeight="1">
      <c r="A15" s="140" t="s">
        <v>170</v>
      </c>
      <c r="B15" s="109" t="s">
        <v>223</v>
      </c>
      <c r="C15" s="111" t="e">
        <f aca="true" t="shared" si="3" ref="C15:Q15">C13/C9</f>
        <v>#DIV/0!</v>
      </c>
      <c r="D15" s="111">
        <f t="shared" si="3"/>
        <v>0</v>
      </c>
      <c r="E15" s="111">
        <f t="shared" si="3"/>
        <v>0</v>
      </c>
      <c r="F15" s="111">
        <f t="shared" si="3"/>
        <v>0</v>
      </c>
      <c r="G15" s="111">
        <f t="shared" si="3"/>
        <v>0</v>
      </c>
      <c r="H15" s="111">
        <f t="shared" si="3"/>
        <v>0.03773425845917118</v>
      </c>
      <c r="I15" s="111">
        <f t="shared" si="3"/>
        <v>0.05615432187611887</v>
      </c>
      <c r="J15" s="111">
        <f t="shared" si="3"/>
        <v>0.05384901449720343</v>
      </c>
      <c r="K15" s="111">
        <f t="shared" si="3"/>
        <v>0.051640536240193595</v>
      </c>
      <c r="L15" s="111">
        <f t="shared" si="3"/>
        <v>0.049567553172552604</v>
      </c>
      <c r="M15" s="111">
        <f t="shared" si="3"/>
        <v>0.04752538056326584</v>
      </c>
      <c r="N15" s="111">
        <f t="shared" si="3"/>
        <v>0.019157967577719773</v>
      </c>
      <c r="O15" s="111">
        <f t="shared" si="3"/>
        <v>0</v>
      </c>
      <c r="P15" s="111">
        <f t="shared" si="3"/>
        <v>0</v>
      </c>
      <c r="Q15" s="134">
        <f t="shared" si="3"/>
        <v>0</v>
      </c>
    </row>
    <row r="16" spans="1:17" ht="30" customHeight="1">
      <c r="A16" s="140" t="s">
        <v>168</v>
      </c>
      <c r="B16" s="109" t="s">
        <v>224</v>
      </c>
      <c r="C16" s="102">
        <f aca="true" t="shared" si="4" ref="C16:Q16">C10-C12</f>
        <v>0</v>
      </c>
      <c r="D16" s="102">
        <f t="shared" si="4"/>
        <v>236315500</v>
      </c>
      <c r="E16" s="102">
        <f t="shared" si="4"/>
        <v>240140000</v>
      </c>
      <c r="F16" s="102">
        <f t="shared" si="4"/>
        <v>224939500</v>
      </c>
      <c r="G16" s="102">
        <f t="shared" si="4"/>
        <v>117109000.00047001</v>
      </c>
      <c r="H16" s="102">
        <f t="shared" si="4"/>
        <v>119661878.83376618</v>
      </c>
      <c r="I16" s="102">
        <f t="shared" si="4"/>
        <v>146447116.41036007</v>
      </c>
      <c r="J16" s="102">
        <f t="shared" si="4"/>
        <v>177167296.9025842</v>
      </c>
      <c r="K16" s="102">
        <f t="shared" si="4"/>
        <v>208827173.55957413</v>
      </c>
      <c r="L16" s="102">
        <f t="shared" si="4"/>
        <v>241182095.6422728</v>
      </c>
      <c r="M16" s="102">
        <f t="shared" si="4"/>
        <v>274777491.67089146</v>
      </c>
      <c r="N16" s="102">
        <f t="shared" si="4"/>
        <v>294015931.758332</v>
      </c>
      <c r="O16" s="102">
        <f t="shared" si="4"/>
        <v>302554259.7110819</v>
      </c>
      <c r="P16" s="102">
        <f t="shared" si="4"/>
        <v>311348737.50241446</v>
      </c>
      <c r="Q16" s="131">
        <f t="shared" si="4"/>
        <v>317575712.25246274</v>
      </c>
    </row>
    <row r="17" spans="1:17" ht="41.25" customHeight="1" thickBot="1">
      <c r="A17" s="332" t="s">
        <v>176</v>
      </c>
      <c r="B17" s="333" t="s">
        <v>225</v>
      </c>
      <c r="C17" s="135">
        <f aca="true" t="shared" si="5" ref="C17:Q17">C11-C13</f>
        <v>0</v>
      </c>
      <c r="D17" s="135">
        <f t="shared" si="5"/>
        <v>70894650</v>
      </c>
      <c r="E17" s="135">
        <f t="shared" si="5"/>
        <v>72042000</v>
      </c>
      <c r="F17" s="135">
        <f t="shared" si="5"/>
        <v>67481850</v>
      </c>
      <c r="G17" s="135">
        <f t="shared" si="5"/>
        <v>77132700</v>
      </c>
      <c r="H17" s="135">
        <f t="shared" si="5"/>
        <v>55813709.48339631</v>
      </c>
      <c r="I17" s="135">
        <f t="shared" si="5"/>
        <v>47610937.423095636</v>
      </c>
      <c r="J17" s="135">
        <f t="shared" si="5"/>
        <v>50338724.82078464</v>
      </c>
      <c r="K17" s="135">
        <f t="shared" si="5"/>
        <v>53087419.676904276</v>
      </c>
      <c r="L17" s="135">
        <f t="shared" si="5"/>
        <v>55775782.02079743</v>
      </c>
      <c r="M17" s="135">
        <f t="shared" si="5"/>
        <v>58559386.270186335</v>
      </c>
      <c r="N17" s="135">
        <f t="shared" si="5"/>
        <v>76939284.15158127</v>
      </c>
      <c r="O17" s="135">
        <f t="shared" si="5"/>
        <v>90766277.91332464</v>
      </c>
      <c r="P17" s="135">
        <f t="shared" si="5"/>
        <v>93404621.2507244</v>
      </c>
      <c r="Q17" s="136">
        <f t="shared" si="5"/>
        <v>95272713.67573889</v>
      </c>
    </row>
    <row r="18" spans="1:17" ht="39.75" thickBot="1" thickTop="1">
      <c r="A18" s="334" t="s">
        <v>174</v>
      </c>
      <c r="B18" s="335" t="s">
        <v>226</v>
      </c>
      <c r="C18" s="336">
        <f>'Пројекције буџета'!C90</f>
        <v>29710000</v>
      </c>
      <c r="D18" s="336">
        <f>'Пројекције буџета'!D90</f>
        <v>44144000</v>
      </c>
      <c r="E18" s="336">
        <f>'Пројекције буџета'!E90</f>
        <v>57260000</v>
      </c>
      <c r="F18" s="336">
        <f>'Пројекције буџета'!F90</f>
        <v>116839000</v>
      </c>
      <c r="G18" s="336">
        <f>'Пројекције буџета'!G90</f>
        <v>69001690.00000823</v>
      </c>
      <c r="H18" s="336">
        <f>'Пројекције буџета'!H90</f>
        <v>53863793.06339631</v>
      </c>
      <c r="I18" s="336">
        <f>'Пројекције буџета'!I90</f>
        <v>51504033.02289565</v>
      </c>
      <c r="J18" s="336">
        <f>'Пројекције буџета'!J90</f>
        <v>58682900.646186635</v>
      </c>
      <c r="K18" s="336">
        <f>'Пројекције буџета'!K90</f>
        <v>64140185.36657484</v>
      </c>
      <c r="L18" s="336">
        <f>'Пројекције буџета'!L90</f>
        <v>69729607.7895677</v>
      </c>
      <c r="M18" s="336">
        <f>'Пројекције буџета'!M90</f>
        <v>75566565.34199795</v>
      </c>
      <c r="N18" s="336">
        <f>'Пројекције буџета'!N90</f>
        <v>97157983.77552456</v>
      </c>
      <c r="O18" s="336">
        <f>'Пројекције буџета'!O90</f>
        <v>114360741.68896341</v>
      </c>
      <c r="P18" s="336">
        <f>'Пројекције буџета'!P90</f>
        <v>114882703.29522061</v>
      </c>
      <c r="Q18" s="336">
        <f>'Пројекције буџета'!Q90</f>
        <v>113093366.10908294</v>
      </c>
    </row>
    <row r="19" ht="13.5" thickTop="1"/>
    <row r="30" ht="12.75">
      <c r="N30" s="41" t="s">
        <v>177</v>
      </c>
    </row>
    <row r="58" spans="1:17" ht="27" customHeight="1">
      <c r="A58" s="338" t="s">
        <v>230</v>
      </c>
      <c r="B58" s="338"/>
      <c r="C58" s="338"/>
      <c r="D58" s="338"/>
      <c r="E58" s="338"/>
      <c r="F58" s="338"/>
      <c r="G58" s="338"/>
      <c r="H58" s="338"/>
      <c r="I58" s="338"/>
      <c r="J58" s="338"/>
      <c r="K58" s="338"/>
      <c r="L58" s="338"/>
      <c r="M58" s="338"/>
      <c r="N58" s="338"/>
      <c r="O58" s="338"/>
      <c r="P58" s="338"/>
      <c r="Q58" s="338"/>
    </row>
    <row r="59" ht="12.75">
      <c r="L59" s="41" t="s">
        <v>112</v>
      </c>
    </row>
    <row r="60" ht="12.75">
      <c r="L60" s="41" t="s">
        <v>167</v>
      </c>
    </row>
    <row r="63" spans="2:3" ht="12.75">
      <c r="B63" s="43" t="s">
        <v>206</v>
      </c>
      <c r="C63" s="42"/>
    </row>
    <row r="64" spans="3:17" ht="12.75">
      <c r="C64" s="57">
        <v>2012</v>
      </c>
      <c r="D64" s="57">
        <v>2013</v>
      </c>
      <c r="E64" s="57">
        <v>2014</v>
      </c>
      <c r="F64" s="57">
        <v>2015</v>
      </c>
      <c r="G64" s="57">
        <v>2016</v>
      </c>
      <c r="H64" s="57">
        <v>2017</v>
      </c>
      <c r="I64" s="57">
        <v>2018</v>
      </c>
      <c r="J64" s="57">
        <v>2019</v>
      </c>
      <c r="K64" s="57">
        <v>2020</v>
      </c>
      <c r="L64" s="57">
        <v>2021</v>
      </c>
      <c r="M64" s="57">
        <v>2022</v>
      </c>
      <c r="N64" s="57">
        <v>2023</v>
      </c>
      <c r="O64" s="57">
        <v>2024</v>
      </c>
      <c r="P64" s="57">
        <v>2025</v>
      </c>
      <c r="Q64" s="59">
        <v>2026</v>
      </c>
    </row>
    <row r="65" spans="1:17" ht="17.25" customHeight="1">
      <c r="A65" s="45" t="s">
        <v>175</v>
      </c>
      <c r="B65" s="103" t="s">
        <v>228</v>
      </c>
      <c r="C65" s="45" t="s">
        <v>113</v>
      </c>
      <c r="D65" s="45" t="s">
        <v>114</v>
      </c>
      <c r="E65" s="45" t="s">
        <v>114</v>
      </c>
      <c r="F65" s="45" t="s">
        <v>114</v>
      </c>
      <c r="G65" s="45" t="s">
        <v>115</v>
      </c>
      <c r="H65" s="45" t="s">
        <v>115</v>
      </c>
      <c r="I65" s="45" t="s">
        <v>115</v>
      </c>
      <c r="J65" s="45" t="s">
        <v>115</v>
      </c>
      <c r="K65" s="45" t="s">
        <v>115</v>
      </c>
      <c r="L65" s="45" t="s">
        <v>115</v>
      </c>
      <c r="M65" s="45" t="s">
        <v>115</v>
      </c>
      <c r="N65" s="45" t="s">
        <v>115</v>
      </c>
      <c r="O65" s="45" t="s">
        <v>115</v>
      </c>
      <c r="P65" s="45" t="s">
        <v>115</v>
      </c>
      <c r="Q65" s="45" t="s">
        <v>115</v>
      </c>
    </row>
    <row r="66" spans="1:17" ht="33.75" customHeight="1">
      <c r="A66" s="121" t="s">
        <v>163</v>
      </c>
      <c r="B66" s="324" t="s">
        <v>209</v>
      </c>
      <c r="C66" s="122">
        <f>'Пројекције буџета'!C8+'Пројекције буџета'!C9-'Пројекције буџета'!C35</f>
        <v>29710000</v>
      </c>
      <c r="D66" s="122">
        <f>'Пројекције буџета'!D8+'Пројекције буџета'!D9-'Пројекције буџета'!D35</f>
        <v>44144000</v>
      </c>
      <c r="E66" s="122">
        <f>'Пројекције буџета'!E8+'Пројекције буџета'!E9-'Пројекције буџета'!E35</f>
        <v>57260000</v>
      </c>
      <c r="F66" s="122">
        <f>'Пројекције буџета'!F8+'Пројекције буџета'!F9-'Пројекције буџета'!F35</f>
        <v>116839000</v>
      </c>
      <c r="G66" s="122">
        <f>'Пројекције буџета'!G8+'Пројекције буџета'!G9-'Пројекције буџета'!G35</f>
        <v>69001690.00000823</v>
      </c>
      <c r="H66" s="122">
        <f>'Пројекције буџета'!H8+'Пројекције буџета'!H9-'Пројекције буџета'!H35</f>
        <v>67747126.39668304</v>
      </c>
      <c r="I66" s="122">
        <f>'Пројекције буџета'!I8+'Пројекције буџета'!I9-'Пројекције буџета'!I35</f>
        <v>75780033.02281415</v>
      </c>
      <c r="J66" s="122">
        <f>'Пројекције буџета'!J8+'Пројекције буџета'!J9-'Пројекције буџета'!J35</f>
        <v>83444420.6461035</v>
      </c>
      <c r="K66" s="122">
        <f>'Пројекције буџета'!K8+'Пројекције буџета'!K9-'Пројекције буџета'!K35</f>
        <v>89396935.76649004</v>
      </c>
      <c r="L66" s="122">
        <f>'Пројекције буџета'!L8+'Пројекције буџета'!L9-'Пројекције буџета'!L35</f>
        <v>95491493.19748122</v>
      </c>
      <c r="M66" s="122">
        <f>'Пројекције буџета'!M8+'Пројекције буџета'!M9-'Пројекције буџета'!M35</f>
        <v>101843688.45806974</v>
      </c>
      <c r="N66" s="122">
        <f>'Пројекције буџета'!N8+'Пројекције буџета'!N9-'Пројекције буџета'!N35</f>
        <v>108325761.09985507</v>
      </c>
      <c r="O66" s="122">
        <f>'Пројекције буџета'!O8+'Пројекције буџета'!O9-'Пројекције буџета'!O35</f>
        <v>114360741.68896341</v>
      </c>
      <c r="P66" s="122">
        <f>'Пројекције буџета'!P8+'Пројекције буџета'!P9-'Пројекције буџета'!P35</f>
        <v>114882703.29522061</v>
      </c>
      <c r="Q66" s="122">
        <f>'Пројекције буџета'!Q8+'Пројекције буџета'!Q9-'Пројекције буџета'!Q35</f>
        <v>113093366.10908294</v>
      </c>
    </row>
    <row r="67" spans="1:17" ht="33.75" customHeight="1">
      <c r="A67" s="123" t="s">
        <v>164</v>
      </c>
      <c r="B67" s="325" t="s">
        <v>165</v>
      </c>
      <c r="C67" s="115">
        <f>'Пројекције буџета'!C51</f>
        <v>0</v>
      </c>
      <c r="D67" s="115">
        <f>'Пројекције буџета'!D51</f>
        <v>0</v>
      </c>
      <c r="E67" s="115">
        <f>'Пројекције буџета'!E51</f>
        <v>0</v>
      </c>
      <c r="F67" s="115">
        <f>'Пројекције буџета'!F51</f>
        <v>0</v>
      </c>
      <c r="G67" s="115">
        <f>'Пројекције буџета'!G51</f>
        <v>0</v>
      </c>
      <c r="H67" s="115">
        <f>'Пројекције буџета'!H51</f>
        <v>13883333.333286723</v>
      </c>
      <c r="I67" s="115">
        <f>'Пројекције буџета'!I51</f>
        <v>24275999.9999185</v>
      </c>
      <c r="J67" s="115">
        <f>'Пројекције буџета'!J51</f>
        <v>24761519.999916866</v>
      </c>
      <c r="K67" s="115">
        <f>'Пројекције буџета'!K51</f>
        <v>25256750.399915203</v>
      </c>
      <c r="L67" s="115">
        <f>'Пројекције буџета'!L51</f>
        <v>25761885.407913517</v>
      </c>
      <c r="M67" s="115">
        <f>'Пројекције буџета'!M51</f>
        <v>26277123.116071787</v>
      </c>
      <c r="N67" s="115">
        <f>'Пројекције буџета'!N51</f>
        <v>11167777.324330509</v>
      </c>
      <c r="O67" s="115">
        <f>'Пројекције буџета'!O51</f>
        <v>0</v>
      </c>
      <c r="P67" s="115">
        <f>'Пројекције буџета'!P51</f>
        <v>0</v>
      </c>
      <c r="Q67" s="115">
        <f>'Пројекције буџета'!Q51</f>
        <v>0</v>
      </c>
    </row>
    <row r="68" spans="1:17" ht="41.25" customHeight="1">
      <c r="A68" s="124" t="s">
        <v>181</v>
      </c>
      <c r="B68" s="326" t="s">
        <v>180</v>
      </c>
      <c r="C68" s="125">
        <f>C66-C67</f>
        <v>29710000</v>
      </c>
      <c r="D68" s="125">
        <f aca="true" t="shared" si="6" ref="D68:Q68">D66-D67</f>
        <v>44144000</v>
      </c>
      <c r="E68" s="125">
        <f t="shared" si="6"/>
        <v>57260000</v>
      </c>
      <c r="F68" s="125">
        <f t="shared" si="6"/>
        <v>116839000</v>
      </c>
      <c r="G68" s="125">
        <f t="shared" si="6"/>
        <v>69001690.00000823</v>
      </c>
      <c r="H68" s="125">
        <f t="shared" si="6"/>
        <v>53863793.06339631</v>
      </c>
      <c r="I68" s="125">
        <f t="shared" si="6"/>
        <v>51504033.02289565</v>
      </c>
      <c r="J68" s="125">
        <f t="shared" si="6"/>
        <v>58682900.646186635</v>
      </c>
      <c r="K68" s="125">
        <f t="shared" si="6"/>
        <v>64140185.36657484</v>
      </c>
      <c r="L68" s="125">
        <f t="shared" si="6"/>
        <v>69729607.7895677</v>
      </c>
      <c r="M68" s="125">
        <f t="shared" si="6"/>
        <v>75566565.34199795</v>
      </c>
      <c r="N68" s="125">
        <f t="shared" si="6"/>
        <v>97157983.77552456</v>
      </c>
      <c r="O68" s="125">
        <f t="shared" si="6"/>
        <v>114360741.68896341</v>
      </c>
      <c r="P68" s="125">
        <f t="shared" si="6"/>
        <v>114882703.29522061</v>
      </c>
      <c r="Q68" s="125">
        <f t="shared" si="6"/>
        <v>113093366.10908294</v>
      </c>
    </row>
    <row r="69" spans="1:17" ht="33.75" customHeight="1">
      <c r="A69" s="113" t="s">
        <v>172</v>
      </c>
      <c r="B69" s="327" t="s">
        <v>182</v>
      </c>
      <c r="C69" s="114">
        <f>'Пројекције буџета'!C23</f>
        <v>0</v>
      </c>
      <c r="D69" s="114">
        <f>'Пројекције буџета'!D23</f>
        <v>0</v>
      </c>
      <c r="E69" s="114">
        <f>'Пројекције буџета'!E23</f>
        <v>0</v>
      </c>
      <c r="F69" s="114">
        <f>'Пројекције буџета'!F23</f>
        <v>11871000</v>
      </c>
      <c r="G69" s="114">
        <f>'Пројекције буџета'!G23</f>
        <v>65000000</v>
      </c>
      <c r="H69" s="115">
        <f>'Пројекције буџета'!H23</f>
        <v>0</v>
      </c>
      <c r="I69" s="116">
        <f>'Пројекције буџета'!I23</f>
        <v>0</v>
      </c>
      <c r="J69" s="116">
        <f>'Пројекције буџета'!J23</f>
        <v>0</v>
      </c>
      <c r="K69" s="116">
        <f>'Пројекције буџета'!K23</f>
        <v>0</v>
      </c>
      <c r="L69" s="116">
        <f>'Пројекције буџета'!L23</f>
        <v>0</v>
      </c>
      <c r="M69" s="116">
        <f>'Пројекције буџета'!M23</f>
        <v>0</v>
      </c>
      <c r="N69" s="116">
        <f>'Пројекције буџета'!N23</f>
        <v>0</v>
      </c>
      <c r="O69" s="116">
        <f>'Пројекције буџета'!O23</f>
        <v>0</v>
      </c>
      <c r="P69" s="116">
        <f>'Пројекције буџета'!P23</f>
        <v>0</v>
      </c>
      <c r="Q69" s="126">
        <f>'Пројекције буџета'!Q23</f>
        <v>0</v>
      </c>
    </row>
    <row r="70" spans="1:17" ht="39.75" customHeight="1">
      <c r="A70" s="117" t="s">
        <v>173</v>
      </c>
      <c r="B70" s="328" t="s">
        <v>183</v>
      </c>
      <c r="C70" s="118">
        <f>'Пројекције буџета'!C24</f>
        <v>1484000</v>
      </c>
      <c r="D70" s="118">
        <f>'Пројекције буџета'!D24</f>
        <v>1663000</v>
      </c>
      <c r="E70" s="118">
        <f>'Пројекције буџета'!E24</f>
        <v>0</v>
      </c>
      <c r="F70" s="118">
        <f>'Пројекције буџета'!F24</f>
        <v>0</v>
      </c>
      <c r="G70" s="118">
        <f>'Пројекције буџета'!G24</f>
        <v>139999999.99953</v>
      </c>
      <c r="H70" s="119">
        <f>'Пројекције буџета'!H24</f>
        <v>0</v>
      </c>
      <c r="I70" s="119">
        <f>'Пројекције буџета'!I24</f>
        <v>0</v>
      </c>
      <c r="J70" s="119">
        <f>'Пројекције буџета'!J24</f>
        <v>0</v>
      </c>
      <c r="K70" s="119">
        <f>'Пројекције буџета'!K24</f>
        <v>0</v>
      </c>
      <c r="L70" s="119">
        <f>'Пројекције буџета'!L24</f>
        <v>0</v>
      </c>
      <c r="M70" s="119">
        <f>'Пројекције буџета'!M24</f>
        <v>0</v>
      </c>
      <c r="N70" s="119">
        <f>'Пројекције буџета'!N24</f>
        <v>0</v>
      </c>
      <c r="O70" s="119">
        <f>'Пројекције буџета'!O24</f>
        <v>0</v>
      </c>
      <c r="P70" s="119">
        <f>'Пројекције буџета'!P24</f>
        <v>0</v>
      </c>
      <c r="Q70" s="127">
        <f>'Пројекције буџета'!Q24</f>
        <v>0</v>
      </c>
    </row>
    <row r="71" spans="1:17" ht="41.25" customHeight="1" thickBot="1">
      <c r="A71" s="128" t="s">
        <v>184</v>
      </c>
      <c r="B71" s="329" t="s">
        <v>216</v>
      </c>
      <c r="C71" s="129">
        <f>SUM(C69:C70)</f>
        <v>1484000</v>
      </c>
      <c r="D71" s="129">
        <f aca="true" t="shared" si="7" ref="D71:Q71">SUM(D69:D70)</f>
        <v>1663000</v>
      </c>
      <c r="E71" s="129">
        <f t="shared" si="7"/>
        <v>0</v>
      </c>
      <c r="F71" s="129">
        <f t="shared" si="7"/>
        <v>11871000</v>
      </c>
      <c r="G71" s="129">
        <f t="shared" si="7"/>
        <v>204999999.99953</v>
      </c>
      <c r="H71" s="129">
        <f t="shared" si="7"/>
        <v>0</v>
      </c>
      <c r="I71" s="129">
        <f t="shared" si="7"/>
        <v>0</v>
      </c>
      <c r="J71" s="129">
        <f t="shared" si="7"/>
        <v>0</v>
      </c>
      <c r="K71" s="129">
        <f t="shared" si="7"/>
        <v>0</v>
      </c>
      <c r="L71" s="129">
        <f t="shared" si="7"/>
        <v>0</v>
      </c>
      <c r="M71" s="129">
        <f t="shared" si="7"/>
        <v>0</v>
      </c>
      <c r="N71" s="129">
        <f t="shared" si="7"/>
        <v>0</v>
      </c>
      <c r="O71" s="129">
        <f t="shared" si="7"/>
        <v>0</v>
      </c>
      <c r="P71" s="129">
        <f t="shared" si="7"/>
        <v>0</v>
      </c>
      <c r="Q71" s="130">
        <f t="shared" si="7"/>
        <v>0</v>
      </c>
    </row>
    <row r="72" spans="1:17" ht="30" customHeight="1" thickBot="1" thickTop="1">
      <c r="A72" s="322" t="s">
        <v>185</v>
      </c>
      <c r="B72" s="330" t="s">
        <v>215</v>
      </c>
      <c r="C72" s="323">
        <f>SUM(C68,C71)</f>
        <v>31194000</v>
      </c>
      <c r="D72" s="323">
        <f aca="true" t="shared" si="8" ref="D72:Q72">SUM(D68,D71)</f>
        <v>45807000</v>
      </c>
      <c r="E72" s="323">
        <f t="shared" si="8"/>
        <v>57260000</v>
      </c>
      <c r="F72" s="323">
        <f t="shared" si="8"/>
        <v>128710000</v>
      </c>
      <c r="G72" s="323">
        <f t="shared" si="8"/>
        <v>274001689.9995382</v>
      </c>
      <c r="H72" s="323">
        <f t="shared" si="8"/>
        <v>53863793.06339631</v>
      </c>
      <c r="I72" s="323">
        <f t="shared" si="8"/>
        <v>51504033.02289565</v>
      </c>
      <c r="J72" s="323">
        <f t="shared" si="8"/>
        <v>58682900.646186635</v>
      </c>
      <c r="K72" s="323">
        <f t="shared" si="8"/>
        <v>64140185.36657484</v>
      </c>
      <c r="L72" s="323">
        <f t="shared" si="8"/>
        <v>69729607.7895677</v>
      </c>
      <c r="M72" s="323">
        <f t="shared" si="8"/>
        <v>75566565.34199795</v>
      </c>
      <c r="N72" s="323">
        <f t="shared" si="8"/>
        <v>97157983.77552456</v>
      </c>
      <c r="O72" s="323">
        <f t="shared" si="8"/>
        <v>114360741.68896341</v>
      </c>
      <c r="P72" s="323">
        <f t="shared" si="8"/>
        <v>114882703.29522061</v>
      </c>
      <c r="Q72" s="323">
        <f t="shared" si="8"/>
        <v>113093366.10908294</v>
      </c>
    </row>
    <row r="73" ht="13.5" thickTop="1"/>
    <row r="75" spans="1:17" ht="27.75" customHeight="1">
      <c r="A75" s="55"/>
      <c r="B75" s="320" t="s">
        <v>214</v>
      </c>
      <c r="C75" s="319">
        <f>'Пројекције буџета'!C8+'Пројекције буџета'!C9+'Пројекције буџета'!C23+'Пројекције буџета'!C24</f>
        <v>474115000</v>
      </c>
      <c r="D75" s="319">
        <f>'Пројекције буџета'!D8+'Пројекције буџета'!D9+'Пројекције буџета'!D23+'Пројекције буџета'!D24</f>
        <v>481943000</v>
      </c>
      <c r="E75" s="319">
        <f>'Пројекције буџета'!E8+'Пројекције буџета'!E9+'Пројекције буџета'!E23+'Пројекције буџета'!E24</f>
        <v>449879000</v>
      </c>
      <c r="F75" s="319">
        <f>'Пројекције буџета'!F8+'Пројекције буџета'!F9+'Пројекције буџета'!F23+'Пројекције буџета'!F24</f>
        <v>526089000</v>
      </c>
      <c r="G75" s="319">
        <f>'Пројекције буџета'!G8+'Пројекције буџета'!G9+'Пројекције буџета'!G23+'Пројекције буџета'!G24</f>
        <v>731634087.99953</v>
      </c>
      <c r="H75" s="319">
        <f>'Пројекције буџета'!H8+'Пројекције буџета'!H9+'Пројекције буџета'!H23+'Пројекције буџета'!H24</f>
        <v>517332232.82</v>
      </c>
      <c r="I75" s="319">
        <f>'Пројекције буџета'!I8+'Пројекције буџета'!I9+'Пројекције буџета'!I23+'Пројекције буџета'!I24</f>
        <v>533538313.8046</v>
      </c>
      <c r="J75" s="319">
        <f>'Пројекције буџета'!J8+'Пројекције буџета'!J9+'Пројекције буџета'!J23+'Пројекције буџета'!J24</f>
        <v>549728640.718738</v>
      </c>
      <c r="K75" s="319">
        <f>'Пројекције буџета'!K8+'Пројекције буџета'!K9+'Пројекције буџета'!K23+'Пројекције буџета'!K24</f>
        <v>565356199.9403001</v>
      </c>
      <c r="L75" s="319">
        <f>'Пројекције буџета'!L8+'Пројекције буџета'!L9+'Пројекције буџета'!L23+'Пројекције буџета'!L24</f>
        <v>581452585.938509</v>
      </c>
      <c r="M75" s="319">
        <f>'Пројекције буџета'!M8+'Пројекције буџета'!M9+'Пројекције буџета'!M23+'Пројекције буџета'!M24</f>
        <v>598031863.5166645</v>
      </c>
      <c r="N75" s="319">
        <f>'Пројекције буџета'!N8+'Пројекције буџета'!N9+'Пројекције буџета'!N23+'Пројекције буџета'!N24</f>
        <v>615108519.4221643</v>
      </c>
      <c r="O75" s="319">
        <f>'Пројекције буџета'!O8+'Пројекције буџета'!O9+'Пројекције буџета'!O23+'Пројекције буџета'!O24</f>
        <v>632697475.0048294</v>
      </c>
      <c r="P75" s="319">
        <f>'Пројекције буџета'!P8+'Пројекције буџета'!P9+'Пројекције буџета'!P23+'Пројекције буџета'!P24</f>
        <v>645151424.504926</v>
      </c>
      <c r="Q75" s="319">
        <f>'Пројекције буџета'!Q8+'Пројекције буџета'!Q9+'Пројекције буџета'!Q23+'Пројекције буџета'!Q24</f>
        <v>657854452.9950246</v>
      </c>
    </row>
    <row r="76" spans="1:17" ht="30" customHeight="1">
      <c r="A76" s="220"/>
      <c r="B76" s="331" t="s">
        <v>210</v>
      </c>
      <c r="C76" s="219">
        <f>C72/C75</f>
        <v>0.06579416386319775</v>
      </c>
      <c r="D76" s="219">
        <f aca="true" t="shared" si="9" ref="D76:Q76">D72/D75</f>
        <v>0.09504650964948137</v>
      </c>
      <c r="E76" s="219">
        <f t="shared" si="9"/>
        <v>0.12727866826413325</v>
      </c>
      <c r="F76" s="219">
        <f t="shared" si="9"/>
        <v>0.24465442159026324</v>
      </c>
      <c r="G76" s="219">
        <f t="shared" si="9"/>
        <v>0.37450645683927486</v>
      </c>
      <c r="H76" s="219">
        <f t="shared" si="9"/>
        <v>0.10411837818374951</v>
      </c>
      <c r="I76" s="219">
        <f t="shared" si="9"/>
        <v>0.09653296059588738</v>
      </c>
      <c r="J76" s="219">
        <f t="shared" si="9"/>
        <v>0.10674885079566199</v>
      </c>
      <c r="K76" s="219">
        <f t="shared" si="9"/>
        <v>0.11345092770424707</v>
      </c>
      <c r="L76" s="219">
        <f t="shared" si="9"/>
        <v>0.11992311922909203</v>
      </c>
      <c r="M76" s="219">
        <f t="shared" si="9"/>
        <v>0.12635876104934707</v>
      </c>
      <c r="N76" s="219">
        <f t="shared" si="9"/>
        <v>0.1579525900028099</v>
      </c>
      <c r="O76" s="219">
        <f t="shared" si="9"/>
        <v>0.18075106382887096</v>
      </c>
      <c r="P76" s="219">
        <f t="shared" si="9"/>
        <v>0.1780709131710883</v>
      </c>
      <c r="Q76" s="219">
        <f t="shared" si="9"/>
        <v>0.1719124429335409</v>
      </c>
    </row>
    <row r="77" spans="3:17" ht="12.75">
      <c r="C77" s="321"/>
      <c r="D77" s="321"/>
      <c r="E77" s="321"/>
      <c r="F77" s="321"/>
      <c r="G77" s="321"/>
      <c r="H77" s="321"/>
      <c r="I77" s="321"/>
      <c r="J77" s="321"/>
      <c r="K77" s="321"/>
      <c r="L77" s="321"/>
      <c r="M77" s="321"/>
      <c r="N77" s="321"/>
      <c r="O77" s="321"/>
      <c r="P77" s="321"/>
      <c r="Q77" s="321"/>
    </row>
  </sheetData>
  <sheetProtection/>
  <mergeCells count="2">
    <mergeCell ref="A58:Q58"/>
    <mergeCell ref="A1:Q1"/>
  </mergeCells>
  <conditionalFormatting sqref="C14:Q14">
    <cfRule type="cellIs" priority="1" dxfId="1" operator="greaterThan" stopIfTrue="1">
      <formula>0.5</formula>
    </cfRule>
  </conditionalFormatting>
  <conditionalFormatting sqref="C15:Q15">
    <cfRule type="cellIs" priority="5" dxfId="2" operator="greaterThan" stopIfTrue="1">
      <formula>0.15</formula>
    </cfRule>
  </conditionalFormatting>
  <conditionalFormatting sqref="Q14">
    <cfRule type="cellIs" priority="2" dxfId="1" operator="greaterThan" stopIfTrue="1">
      <formula>0.5</formula>
    </cfRule>
  </conditionalFormatting>
  <printOptions/>
  <pageMargins left="0.7" right="0.7" top="0.75" bottom="0.75" header="0.3" footer="0.3"/>
  <pageSetup fitToHeight="0" fitToWidth="1" horizontalDpi="600" verticalDpi="600" orientation="landscape" scale="56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U85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23.00390625" style="41" customWidth="1"/>
    <col min="2" max="2" width="19.7109375" style="41" customWidth="1"/>
    <col min="3" max="3" width="25.28125" style="41" customWidth="1"/>
    <col min="4" max="4" width="16.7109375" style="41" customWidth="1"/>
    <col min="5" max="5" width="15.140625" style="41" customWidth="1"/>
    <col min="6" max="6" width="15.28125" style="41" customWidth="1"/>
    <col min="7" max="7" width="15.57421875" style="41" customWidth="1"/>
    <col min="8" max="8" width="16.8515625" style="41" customWidth="1"/>
    <col min="9" max="9" width="16.140625" style="41" customWidth="1"/>
    <col min="10" max="10" width="15.7109375" style="41" customWidth="1"/>
    <col min="11" max="11" width="16.140625" style="41" customWidth="1"/>
    <col min="12" max="12" width="16.00390625" style="41" customWidth="1"/>
    <col min="13" max="13" width="16.8515625" style="41" customWidth="1"/>
    <col min="14" max="14" width="15.00390625" style="41" customWidth="1"/>
    <col min="15" max="15" width="14.57421875" style="41" customWidth="1"/>
    <col min="16" max="17" width="9.140625" style="41" customWidth="1"/>
    <col min="18" max="18" width="9.140625" style="41" hidden="1" customWidth="1"/>
    <col min="19" max="25" width="9.140625" style="41" customWidth="1"/>
    <col min="26" max="16384" width="9.140625" style="41" customWidth="1"/>
  </cols>
  <sheetData>
    <row r="1" spans="1:14" ht="14.25" thickBot="1" thickTop="1">
      <c r="A1" s="241" t="s">
        <v>35</v>
      </c>
      <c r="B1" s="258">
        <f>IF(A1="Стабилан",1,IF(A1="Апрецијација 2%",2,IF(A1="Депрецијација 2%",3,4)))</f>
        <v>3</v>
      </c>
      <c r="C1" s="259"/>
      <c r="D1" s="260">
        <v>2016</v>
      </c>
      <c r="E1" s="260">
        <v>2017</v>
      </c>
      <c r="F1" s="260">
        <v>2018</v>
      </c>
      <c r="G1" s="260">
        <v>2019</v>
      </c>
      <c r="H1" s="260">
        <v>2020</v>
      </c>
      <c r="I1" s="260">
        <v>2021</v>
      </c>
      <c r="J1" s="260">
        <v>2022</v>
      </c>
      <c r="K1" s="260">
        <v>2023</v>
      </c>
      <c r="L1" s="260">
        <v>2024</v>
      </c>
      <c r="M1" s="260">
        <v>2025</v>
      </c>
      <c r="N1" s="260">
        <v>2026</v>
      </c>
    </row>
    <row r="2" spans="1:14" ht="35.25" customHeight="1" thickBot="1" thickTop="1">
      <c r="A2" s="242" t="s">
        <v>32</v>
      </c>
      <c r="C2" s="261" t="s">
        <v>38</v>
      </c>
      <c r="D2" s="243">
        <v>123</v>
      </c>
      <c r="E2" s="262"/>
      <c r="F2" s="263"/>
      <c r="G2" s="263"/>
      <c r="H2" s="263"/>
      <c r="I2" s="263"/>
      <c r="J2" s="263"/>
      <c r="K2" s="263"/>
      <c r="L2" s="263"/>
      <c r="M2" s="263"/>
      <c r="N2" s="264"/>
    </row>
    <row r="3" spans="3:14" ht="13.5" thickTop="1">
      <c r="C3" s="265" t="s">
        <v>36</v>
      </c>
      <c r="D3" s="266">
        <v>1</v>
      </c>
      <c r="E3" s="266">
        <f>IF($B$1=1,1,IF($B$1=2,0.98,IF($B$1=3,1.02,1)))</f>
        <v>1.02</v>
      </c>
      <c r="F3" s="266">
        <f aca="true" t="shared" si="0" ref="F3:N3">IF($B$1=1,1,IF($B$1=2,0.98,IF($B$1=3,1.02,1)))</f>
        <v>1.02</v>
      </c>
      <c r="G3" s="266">
        <f t="shared" si="0"/>
        <v>1.02</v>
      </c>
      <c r="H3" s="266">
        <f t="shared" si="0"/>
        <v>1.02</v>
      </c>
      <c r="I3" s="266">
        <f t="shared" si="0"/>
        <v>1.02</v>
      </c>
      <c r="J3" s="266">
        <f t="shared" si="0"/>
        <v>1.02</v>
      </c>
      <c r="K3" s="266">
        <f t="shared" si="0"/>
        <v>1.02</v>
      </c>
      <c r="L3" s="266">
        <f t="shared" si="0"/>
        <v>1.02</v>
      </c>
      <c r="M3" s="266">
        <f t="shared" si="0"/>
        <v>1.02</v>
      </c>
      <c r="N3" s="266">
        <f t="shared" si="0"/>
        <v>1.02</v>
      </c>
    </row>
    <row r="4" spans="3:14" ht="13.5" thickBot="1">
      <c r="C4" s="265" t="s">
        <v>37</v>
      </c>
      <c r="D4" s="267">
        <f>D2</f>
        <v>123</v>
      </c>
      <c r="E4" s="267">
        <f>D2*E3</f>
        <v>125.46000000000001</v>
      </c>
      <c r="F4" s="268">
        <f>E4*F3</f>
        <v>127.96920000000001</v>
      </c>
      <c r="G4" s="268">
        <f aca="true" t="shared" si="1" ref="G4:N4">F4*G3</f>
        <v>130.52858400000002</v>
      </c>
      <c r="H4" s="268">
        <f t="shared" si="1"/>
        <v>133.13915568000002</v>
      </c>
      <c r="I4" s="268">
        <f t="shared" si="1"/>
        <v>135.80193879360002</v>
      </c>
      <c r="J4" s="268">
        <f t="shared" si="1"/>
        <v>138.517977569472</v>
      </c>
      <c r="K4" s="268">
        <f t="shared" si="1"/>
        <v>141.28833712086146</v>
      </c>
      <c r="L4" s="268">
        <f t="shared" si="1"/>
        <v>144.1141038632787</v>
      </c>
      <c r="M4" s="268">
        <f t="shared" si="1"/>
        <v>146.9963859405443</v>
      </c>
      <c r="N4" s="269">
        <f t="shared" si="1"/>
        <v>149.93631365935516</v>
      </c>
    </row>
    <row r="5" spans="3:18" ht="12.75">
      <c r="C5" s="88"/>
      <c r="D5" s="148"/>
      <c r="E5" s="244"/>
      <c r="F5" s="244"/>
      <c r="G5" s="244"/>
      <c r="H5" s="244"/>
      <c r="I5" s="244"/>
      <c r="J5" s="244"/>
      <c r="K5" s="244"/>
      <c r="L5" s="244"/>
      <c r="M5" s="244"/>
      <c r="N5" s="244"/>
      <c r="R5" s="245" t="s">
        <v>33</v>
      </c>
    </row>
    <row r="6" spans="1:18" ht="12.75">
      <c r="A6" s="270" t="s">
        <v>43</v>
      </c>
      <c r="B6" s="271"/>
      <c r="C6" s="246" t="str">
        <f>IF(B7=1,"Примања од задуживања од пословних банака у земљи",IF(B7=2,"Примања од задуживања од мултилатералних институција",IF(B7=3,"Примања од задуживања од осталих иностраних поверилаца","")))</f>
        <v>Примања од задуживања од пословних банака у земљи</v>
      </c>
      <c r="D6" s="247"/>
      <c r="E6" s="247"/>
      <c r="R6" s="245" t="s">
        <v>34</v>
      </c>
    </row>
    <row r="7" spans="1:18" ht="12.75">
      <c r="A7" s="270" t="s">
        <v>44</v>
      </c>
      <c r="B7" s="272">
        <v>1</v>
      </c>
      <c r="C7" s="248" t="s">
        <v>57</v>
      </c>
      <c r="R7" s="245" t="s">
        <v>35</v>
      </c>
    </row>
    <row r="8" spans="1:18" ht="12.75">
      <c r="A8" s="270" t="s">
        <v>45</v>
      </c>
      <c r="B8" s="273">
        <v>1138211.38211</v>
      </c>
      <c r="C8" s="274"/>
      <c r="D8" s="248">
        <v>2016</v>
      </c>
      <c r="E8" s="248">
        <v>2017</v>
      </c>
      <c r="F8" s="248">
        <v>2018</v>
      </c>
      <c r="G8" s="248">
        <v>2019</v>
      </c>
      <c r="H8" s="248">
        <v>2020</v>
      </c>
      <c r="I8" s="248">
        <v>2021</v>
      </c>
      <c r="J8" s="248">
        <v>2022</v>
      </c>
      <c r="K8" s="248">
        <v>2023</v>
      </c>
      <c r="L8" s="248">
        <v>2024</v>
      </c>
      <c r="M8" s="248">
        <v>2025</v>
      </c>
      <c r="N8" s="248">
        <v>2026</v>
      </c>
      <c r="O8" s="275" t="s">
        <v>64</v>
      </c>
      <c r="R8" s="245"/>
    </row>
    <row r="9" spans="1:18" ht="12.75">
      <c r="A9" s="270" t="s">
        <v>54</v>
      </c>
      <c r="B9" s="276">
        <v>0.035</v>
      </c>
      <c r="C9" s="277" t="s">
        <v>65</v>
      </c>
      <c r="D9" s="278">
        <f>'Месечне отплате'!O5</f>
        <v>19918.699186925</v>
      </c>
      <c r="E9" s="278">
        <f>'Месечне отплате'!AB5</f>
        <v>38869.128274485585</v>
      </c>
      <c r="F9" s="278">
        <f>'Месечне отплате'!AO5</f>
        <v>32921.183378389906</v>
      </c>
      <c r="G9" s="278">
        <f>'Месечне отплате'!BB5</f>
        <v>26281.616982748223</v>
      </c>
      <c r="H9" s="278">
        <f>'Месечне отплате'!BO5</f>
        <v>19642.05058710654</v>
      </c>
      <c r="I9" s="278">
        <f>'Месечне отплате'!CB5</f>
        <v>13002.484191464868</v>
      </c>
      <c r="J9" s="278">
        <f>'Месечне отплате'!CO5</f>
        <v>6362.917795823207</v>
      </c>
      <c r="K9" s="278">
        <f>'Месечне отплате'!DB5</f>
        <v>691.6214995459834</v>
      </c>
      <c r="L9" s="278">
        <f>'Месечне отплате'!DO5</f>
        <v>0</v>
      </c>
      <c r="M9" s="278">
        <f>'Месечне отплате'!EB5</f>
        <v>0</v>
      </c>
      <c r="N9" s="279">
        <f>'Месечне отплате'!EO5</f>
        <v>0</v>
      </c>
      <c r="O9" s="278">
        <f>SUM(E9:N9)</f>
        <v>137771.00270956432</v>
      </c>
      <c r="R9" s="245"/>
    </row>
    <row r="10" spans="1:18" ht="12.75">
      <c r="A10" s="270" t="s">
        <v>46</v>
      </c>
      <c r="B10" s="280">
        <v>7</v>
      </c>
      <c r="C10" s="281" t="s">
        <v>66</v>
      </c>
      <c r="D10" s="278">
        <f>'Месечне отплате'!O6</f>
        <v>0</v>
      </c>
      <c r="E10" s="278">
        <f>'Месечне отплате'!AB6</f>
        <v>110659.4399273611</v>
      </c>
      <c r="F10" s="279">
        <f>'Месечне отплате'!AO6</f>
        <v>189701.8970183333</v>
      </c>
      <c r="G10" s="279">
        <f>'Месечне отплате'!BB6</f>
        <v>189701.8970183333</v>
      </c>
      <c r="H10" s="279">
        <f>'Месечне отплате'!BO6</f>
        <v>189701.8970183333</v>
      </c>
      <c r="I10" s="279">
        <f>'Месечне отплате'!CB6</f>
        <v>189701.8970183333</v>
      </c>
      <c r="J10" s="279">
        <f>'Месечне отплате'!CO6</f>
        <v>189701.8970183333</v>
      </c>
      <c r="K10" s="279">
        <f>'Месечне отплате'!DB6</f>
        <v>79042.45709097221</v>
      </c>
      <c r="L10" s="279">
        <f>'Месечне отплате'!DO6</f>
        <v>0</v>
      </c>
      <c r="M10" s="279">
        <f>'Месечне отплате'!EB6</f>
        <v>0</v>
      </c>
      <c r="N10" s="279">
        <f>'Месечне отплате'!EO6</f>
        <v>0</v>
      </c>
      <c r="O10" s="278">
        <f>SUM(E10:N10)</f>
        <v>1138211.38211</v>
      </c>
      <c r="R10" s="245"/>
    </row>
    <row r="11" spans="1:18" ht="12.75">
      <c r="A11" s="270" t="s">
        <v>47</v>
      </c>
      <c r="B11" s="282">
        <f>B10*12</f>
        <v>84</v>
      </c>
      <c r="C11" s="277" t="s">
        <v>67</v>
      </c>
      <c r="D11" s="278">
        <f aca="true" t="shared" si="2" ref="D11:N11">SUM(D9:D10)</f>
        <v>19918.699186925</v>
      </c>
      <c r="E11" s="278">
        <f t="shared" si="2"/>
        <v>149528.56820184668</v>
      </c>
      <c r="F11" s="278">
        <f t="shared" si="2"/>
        <v>222623.08039672318</v>
      </c>
      <c r="G11" s="278">
        <f t="shared" si="2"/>
        <v>215983.51400108152</v>
      </c>
      <c r="H11" s="278">
        <f t="shared" si="2"/>
        <v>209343.9476054398</v>
      </c>
      <c r="I11" s="278">
        <f t="shared" si="2"/>
        <v>202704.38120979816</v>
      </c>
      <c r="J11" s="278">
        <f t="shared" si="2"/>
        <v>196064.8148141565</v>
      </c>
      <c r="K11" s="278">
        <f t="shared" si="2"/>
        <v>79734.0785905182</v>
      </c>
      <c r="L11" s="278">
        <f t="shared" si="2"/>
        <v>0</v>
      </c>
      <c r="M11" s="278">
        <f t="shared" si="2"/>
        <v>0</v>
      </c>
      <c r="N11" s="278">
        <f t="shared" si="2"/>
        <v>0</v>
      </c>
      <c r="O11" s="278">
        <f>SUM(E11:N11)</f>
        <v>1275982.384819564</v>
      </c>
      <c r="R11" s="245"/>
    </row>
    <row r="12" spans="1:18" ht="12.75">
      <c r="A12" s="270" t="s">
        <v>48</v>
      </c>
      <c r="B12" s="280">
        <v>1</v>
      </c>
      <c r="C12" s="277" t="s">
        <v>68</v>
      </c>
      <c r="D12" s="278">
        <f>'Месечне отплате'!O8</f>
        <v>1138211.38211</v>
      </c>
      <c r="E12" s="278">
        <f>'Месечне отплате'!AB8</f>
        <v>1027551.9421826384</v>
      </c>
      <c r="F12" s="279">
        <f>'Месечне отплате'!AO8</f>
        <v>837850.0451643046</v>
      </c>
      <c r="G12" s="279">
        <f>'Месечне отплате'!BB8</f>
        <v>648148.1481459707</v>
      </c>
      <c r="H12" s="279">
        <f>'Месечне отплате'!BO8</f>
        <v>458446.25112763705</v>
      </c>
      <c r="I12" s="279">
        <f>'Месечне отплате'!CB8</f>
        <v>268744.35410930385</v>
      </c>
      <c r="J12" s="279">
        <f>'Месечне отплате'!CO8</f>
        <v>79042.4570909706</v>
      </c>
      <c r="K12" s="279">
        <f>'Месечне отплате'!DB8</f>
        <v>1.6116246115416288E-09</v>
      </c>
      <c r="L12" s="279">
        <f>'Месечне отплате'!DO8</f>
        <v>1.6116246115416288E-09</v>
      </c>
      <c r="M12" s="279">
        <f>'Месечне отплате'!EB8</f>
        <v>1.6116246115416288E-09</v>
      </c>
      <c r="N12" s="279">
        <f>'Месечне отплате'!EO8</f>
        <v>1.6116246115416288E-09</v>
      </c>
      <c r="O12" s="279"/>
      <c r="R12" s="245"/>
    </row>
    <row r="13" spans="1:15" ht="12.75">
      <c r="A13" s="270" t="s">
        <v>49</v>
      </c>
      <c r="B13" s="282">
        <f>B12*12</f>
        <v>12</v>
      </c>
      <c r="C13" s="283" t="s">
        <v>69</v>
      </c>
      <c r="D13" s="284">
        <f>'Месечне отплате'!O9</f>
        <v>2449999.999991775</v>
      </c>
      <c r="E13" s="284">
        <f>'Месечне отплате'!AB9</f>
        <v>4876520.833316961</v>
      </c>
      <c r="F13" s="284">
        <f>'Месечне отплате'!AO9</f>
        <v>4212897.499985854</v>
      </c>
      <c r="G13" s="284">
        <f>'Месечне отплате'!BB9</f>
        <v>3430502.249988478</v>
      </c>
      <c r="H13" s="284">
        <f>'Месечне отплате'!BO9</f>
        <v>2615126.0309912125</v>
      </c>
      <c r="I13" s="284">
        <f>'Месечне отплате'!CB9</f>
        <v>1765762.562334064</v>
      </c>
      <c r="J13" s="284">
        <f>'Месечне отплате'!CO9</f>
        <v>881378.5045182332</v>
      </c>
      <c r="K13" s="284">
        <f>'Месечне отплате'!DB9</f>
        <v>97718.05158788862</v>
      </c>
      <c r="L13" s="284">
        <f>'Месечне отплате'!DO9</f>
        <v>0</v>
      </c>
      <c r="M13" s="284">
        <f>'Месечне отплате'!EB9</f>
        <v>0</v>
      </c>
      <c r="N13" s="284">
        <f>'Месечне отплате'!EO9</f>
        <v>0</v>
      </c>
      <c r="O13" s="284">
        <f>SUM(E13:N13)</f>
        <v>17879905.73272269</v>
      </c>
    </row>
    <row r="14" spans="1:15" ht="12.75">
      <c r="A14" s="270" t="s">
        <v>50</v>
      </c>
      <c r="B14" s="280">
        <v>2016</v>
      </c>
      <c r="C14" s="285" t="s">
        <v>70</v>
      </c>
      <c r="D14" s="284">
        <f>'Месечне отплате'!O10</f>
        <v>0</v>
      </c>
      <c r="E14" s="284">
        <f>'Месечне отплате'!AB10</f>
        <v>13883333.333286723</v>
      </c>
      <c r="F14" s="284">
        <f>'Месечне отплате'!AO10</f>
        <v>24275999.9999185</v>
      </c>
      <c r="G14" s="284">
        <f>'Месечне отплате'!BB10</f>
        <v>24761519.999916866</v>
      </c>
      <c r="H14" s="284">
        <f>'Месечне отплате'!BO10</f>
        <v>25256750.399915203</v>
      </c>
      <c r="I14" s="284">
        <f>'Месечне отплате'!CB10</f>
        <v>25761885.407913517</v>
      </c>
      <c r="J14" s="284">
        <f>'Месечне отплате'!CO10</f>
        <v>26277123.116071787</v>
      </c>
      <c r="K14" s="284">
        <f>'Месечне отплате'!DB10</f>
        <v>11167777.324330509</v>
      </c>
      <c r="L14" s="284">
        <f>'Месечне отплате'!DO10</f>
        <v>0</v>
      </c>
      <c r="M14" s="284">
        <f>'Месечне отплате'!EB10</f>
        <v>0</v>
      </c>
      <c r="N14" s="284">
        <f>'Месечне отплате'!EO10</f>
        <v>0</v>
      </c>
      <c r="O14" s="284">
        <f>SUM(E14:N14)</f>
        <v>151384389.5813531</v>
      </c>
    </row>
    <row r="15" spans="1:15" ht="25.5">
      <c r="A15" s="286" t="s">
        <v>51</v>
      </c>
      <c r="B15" s="282">
        <f>B14+B12</f>
        <v>2017</v>
      </c>
      <c r="C15" s="283" t="s">
        <v>71</v>
      </c>
      <c r="D15" s="284">
        <f aca="true" t="shared" si="3" ref="D15:O15">SUM(D13:D14)</f>
        <v>2449999.999991775</v>
      </c>
      <c r="E15" s="284">
        <f t="shared" si="3"/>
        <v>18759854.166603684</v>
      </c>
      <c r="F15" s="284">
        <f t="shared" si="3"/>
        <v>28488897.499904357</v>
      </c>
      <c r="G15" s="284">
        <f t="shared" si="3"/>
        <v>28192022.249905344</v>
      </c>
      <c r="H15" s="284">
        <f t="shared" si="3"/>
        <v>27871876.430906415</v>
      </c>
      <c r="I15" s="284">
        <f t="shared" si="3"/>
        <v>27527647.97024758</v>
      </c>
      <c r="J15" s="284">
        <f t="shared" si="3"/>
        <v>27158501.62059002</v>
      </c>
      <c r="K15" s="284">
        <f t="shared" si="3"/>
        <v>11265495.375918398</v>
      </c>
      <c r="L15" s="284">
        <f t="shared" si="3"/>
        <v>0</v>
      </c>
      <c r="M15" s="284">
        <f t="shared" si="3"/>
        <v>0</v>
      </c>
      <c r="N15" s="284">
        <f t="shared" si="3"/>
        <v>0</v>
      </c>
      <c r="O15" s="284">
        <f t="shared" si="3"/>
        <v>169264295.3140758</v>
      </c>
    </row>
    <row r="16" spans="1:15" ht="12.75">
      <c r="A16" s="270" t="s">
        <v>52</v>
      </c>
      <c r="B16" s="280">
        <v>6</v>
      </c>
      <c r="C16" s="283" t="s">
        <v>72</v>
      </c>
      <c r="D16" s="284">
        <f>'Месечне отплате'!O12</f>
        <v>139999999.99953</v>
      </c>
      <c r="E16" s="284">
        <f>'Месечне отплате'!AB12</f>
        <v>128916666.66623382</v>
      </c>
      <c r="F16" s="284">
        <f>'Месечне отплате'!AO12</f>
        <v>107218999.99963993</v>
      </c>
      <c r="G16" s="284">
        <f>'Месечне отплате'!BB12</f>
        <v>84601859.99971579</v>
      </c>
      <c r="H16" s="284">
        <f>'Месечне отплате'!BO12</f>
        <v>61037146.79979485</v>
      </c>
      <c r="I16" s="284">
        <f>'Месечне отплате'!CB12</f>
        <v>36496004.32787725</v>
      </c>
      <c r="J16" s="284">
        <f>'Месечне отплате'!CO12</f>
        <v>10948801.298363019</v>
      </c>
      <c r="K16" s="284">
        <f>'Месечне отплате'!DB12</f>
        <v>2.2770376142777103E-07</v>
      </c>
      <c r="L16" s="284">
        <f>'Месечне отплате'!DO12</f>
        <v>2.322578366563265E-07</v>
      </c>
      <c r="M16" s="284">
        <f>'Месечне отплате'!EB12</f>
        <v>2.3690299338945303E-07</v>
      </c>
      <c r="N16" s="284">
        <f>'Месечне отплате'!EO12</f>
        <v>2.416410532572421E-07</v>
      </c>
      <c r="O16" s="284"/>
    </row>
    <row r="17" spans="1:15" ht="12.75">
      <c r="A17" s="270" t="s">
        <v>53</v>
      </c>
      <c r="B17" s="287">
        <f>B8/(B10-B12)</f>
        <v>189701.89701833331</v>
      </c>
      <c r="C17" s="288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</row>
    <row r="18" spans="3:15" ht="12.75">
      <c r="C18" s="290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</row>
    <row r="19" spans="1:15" ht="12.75">
      <c r="A19" s="270" t="s">
        <v>43</v>
      </c>
      <c r="B19" s="271"/>
      <c r="C19" s="246" t="str">
        <f>IF(B20=1,"Примања од задуживања од пословних банака у земљи",IF(B20=2,"Примања од задуживања од мултилатералних институција",IF(B20=3,"Примања од задуживања од осталих иностраних поверилаца","")))</f>
        <v>Примања од задуживања од пословних банака у земљи</v>
      </c>
      <c r="D19" s="88"/>
      <c r="E19" s="88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0" spans="1:3" ht="12.75">
      <c r="A20" s="270" t="s">
        <v>44</v>
      </c>
      <c r="B20" s="272">
        <v>1</v>
      </c>
      <c r="C20" s="248" t="s">
        <v>58</v>
      </c>
    </row>
    <row r="21" spans="1:15" ht="12.75">
      <c r="A21" s="270" t="s">
        <v>45</v>
      </c>
      <c r="B21" s="273"/>
      <c r="C21" s="274"/>
      <c r="D21" s="248">
        <v>2016</v>
      </c>
      <c r="E21" s="248">
        <v>2017</v>
      </c>
      <c r="F21" s="248">
        <v>2018</v>
      </c>
      <c r="G21" s="248">
        <v>2019</v>
      </c>
      <c r="H21" s="248">
        <v>2020</v>
      </c>
      <c r="I21" s="248">
        <v>2021</v>
      </c>
      <c r="J21" s="248">
        <v>2022</v>
      </c>
      <c r="K21" s="248">
        <v>2023</v>
      </c>
      <c r="L21" s="248">
        <v>2024</v>
      </c>
      <c r="M21" s="248">
        <v>2025</v>
      </c>
      <c r="N21" s="248">
        <v>2026</v>
      </c>
      <c r="O21" s="275" t="s">
        <v>64</v>
      </c>
    </row>
    <row r="22" spans="1:15" ht="12.75">
      <c r="A22" s="270" t="s">
        <v>54</v>
      </c>
      <c r="B22" s="276"/>
      <c r="C22" s="277" t="s">
        <v>65</v>
      </c>
      <c r="D22" s="278">
        <f>'Месечне отплате'!O14</f>
        <v>0</v>
      </c>
      <c r="E22" s="278">
        <f>'Месечне отплате'!AB14</f>
        <v>0</v>
      </c>
      <c r="F22" s="278">
        <f>'Месечне отплате'!AO14</f>
        <v>0</v>
      </c>
      <c r="G22" s="278">
        <f>'Месечне отплате'!BB14</f>
        <v>0</v>
      </c>
      <c r="H22" s="278">
        <f>'Месечне отплате'!BO14</f>
        <v>0</v>
      </c>
      <c r="I22" s="278">
        <f>'Месечне отплате'!CB14</f>
        <v>0</v>
      </c>
      <c r="J22" s="278">
        <f>'Месечне отплате'!CO14</f>
        <v>0</v>
      </c>
      <c r="K22" s="278">
        <f>'Месечне отплате'!DB14</f>
        <v>0</v>
      </c>
      <c r="L22" s="278">
        <f>'Месечне отплате'!DO14</f>
        <v>0</v>
      </c>
      <c r="M22" s="278">
        <f>'Месечне отплате'!EB14</f>
        <v>0</v>
      </c>
      <c r="N22" s="279">
        <f>'Месечне отплате'!EO14</f>
        <v>0</v>
      </c>
      <c r="O22" s="278">
        <f>SUM(E22:N22)</f>
        <v>0</v>
      </c>
    </row>
    <row r="23" spans="1:15" ht="12.75">
      <c r="A23" s="270" t="s">
        <v>46</v>
      </c>
      <c r="B23" s="280"/>
      <c r="C23" s="281" t="s">
        <v>66</v>
      </c>
      <c r="D23" s="278" t="e">
        <f>'Месечне отплате'!O15</f>
        <v>#DIV/0!</v>
      </c>
      <c r="E23" s="278">
        <f>'Месечне отплате'!AB15</f>
        <v>0</v>
      </c>
      <c r="F23" s="279">
        <f>'Месечне отплате'!AO15</f>
        <v>0</v>
      </c>
      <c r="G23" s="279">
        <f>'Месечне отплате'!BB15</f>
        <v>0</v>
      </c>
      <c r="H23" s="279">
        <f>'Месечне отплате'!BO15</f>
        <v>0</v>
      </c>
      <c r="I23" s="279">
        <f>'Месечне отплате'!CB15</f>
        <v>0</v>
      </c>
      <c r="J23" s="279">
        <f>'Месечне отплате'!CO15</f>
        <v>0</v>
      </c>
      <c r="K23" s="279">
        <f>'Месечне отплате'!DB15</f>
        <v>0</v>
      </c>
      <c r="L23" s="279">
        <f>'Месечне отплате'!DO15</f>
        <v>0</v>
      </c>
      <c r="M23" s="279">
        <f>'Месечне отплате'!EB15</f>
        <v>0</v>
      </c>
      <c r="N23" s="279">
        <f>'Месечне отплате'!EO15</f>
        <v>0</v>
      </c>
      <c r="O23" s="278">
        <f>SUM(E23:N23)</f>
        <v>0</v>
      </c>
    </row>
    <row r="24" spans="1:15" ht="12.75">
      <c r="A24" s="270" t="s">
        <v>47</v>
      </c>
      <c r="B24" s="282">
        <f>B23*12</f>
        <v>0</v>
      </c>
      <c r="C24" s="277" t="s">
        <v>67</v>
      </c>
      <c r="D24" s="278" t="e">
        <f aca="true" t="shared" si="4" ref="D24:N24">SUM(D22:D23)</f>
        <v>#DIV/0!</v>
      </c>
      <c r="E24" s="278">
        <f t="shared" si="4"/>
        <v>0</v>
      </c>
      <c r="F24" s="278">
        <f t="shared" si="4"/>
        <v>0</v>
      </c>
      <c r="G24" s="278">
        <f t="shared" si="4"/>
        <v>0</v>
      </c>
      <c r="H24" s="278">
        <f t="shared" si="4"/>
        <v>0</v>
      </c>
      <c r="I24" s="278">
        <f t="shared" si="4"/>
        <v>0</v>
      </c>
      <c r="J24" s="278">
        <f t="shared" si="4"/>
        <v>0</v>
      </c>
      <c r="K24" s="278">
        <f t="shared" si="4"/>
        <v>0</v>
      </c>
      <c r="L24" s="278">
        <f t="shared" si="4"/>
        <v>0</v>
      </c>
      <c r="M24" s="278">
        <f t="shared" si="4"/>
        <v>0</v>
      </c>
      <c r="N24" s="278">
        <f t="shared" si="4"/>
        <v>0</v>
      </c>
      <c r="O24" s="278">
        <f>SUM(E24:N24)</f>
        <v>0</v>
      </c>
    </row>
    <row r="25" spans="1:15" ht="12.75">
      <c r="A25" s="270" t="s">
        <v>48</v>
      </c>
      <c r="B25" s="280">
        <v>0</v>
      </c>
      <c r="C25" s="277" t="s">
        <v>68</v>
      </c>
      <c r="D25" s="278">
        <f>'Месечне отплате'!O17</f>
        <v>0</v>
      </c>
      <c r="E25" s="278">
        <f>'Месечне отплате'!AB17</f>
        <v>0</v>
      </c>
      <c r="F25" s="279">
        <f>'Месечне отплате'!AO17</f>
        <v>0</v>
      </c>
      <c r="G25" s="279">
        <f>'Месечне отплате'!BB17</f>
        <v>0</v>
      </c>
      <c r="H25" s="279">
        <f>'Месечне отплате'!BO17</f>
        <v>0</v>
      </c>
      <c r="I25" s="279">
        <f>'Месечне отплате'!CB17</f>
        <v>0</v>
      </c>
      <c r="J25" s="279">
        <f>'Месечне отплате'!CO17</f>
        <v>0</v>
      </c>
      <c r="K25" s="279">
        <f>'Месечне отплате'!DB17</f>
        <v>0</v>
      </c>
      <c r="L25" s="279">
        <f>'Месечне отплате'!DO17</f>
        <v>0</v>
      </c>
      <c r="M25" s="279">
        <f>'Месечне отплате'!EB17</f>
        <v>0</v>
      </c>
      <c r="N25" s="279">
        <f>'Месечне отплате'!EO17</f>
        <v>0</v>
      </c>
      <c r="O25" s="279"/>
    </row>
    <row r="26" spans="1:15" ht="12.75">
      <c r="A26" s="270" t="s">
        <v>49</v>
      </c>
      <c r="B26" s="282">
        <f>B25*12</f>
        <v>0</v>
      </c>
      <c r="C26" s="283" t="s">
        <v>69</v>
      </c>
      <c r="D26" s="284">
        <f>'Месечне отплате'!O18</f>
        <v>0</v>
      </c>
      <c r="E26" s="284">
        <f>'Месечне отплате'!AB18</f>
        <v>0</v>
      </c>
      <c r="F26" s="284">
        <f>'Месечне отплате'!AO18</f>
        <v>0</v>
      </c>
      <c r="G26" s="284">
        <f>'Месечне отплате'!BB18</f>
        <v>0</v>
      </c>
      <c r="H26" s="284">
        <f>'Месечне отплате'!BO18</f>
        <v>0</v>
      </c>
      <c r="I26" s="284">
        <f>'Месечне отплате'!CB18</f>
        <v>0</v>
      </c>
      <c r="J26" s="284">
        <f>'Месечне отплате'!CO18</f>
        <v>0</v>
      </c>
      <c r="K26" s="284">
        <f>'Месечне отплате'!DB18</f>
        <v>0</v>
      </c>
      <c r="L26" s="284">
        <f>'Месечне отплате'!DO18</f>
        <v>0</v>
      </c>
      <c r="M26" s="284">
        <f>'Месечне отплате'!EB18</f>
        <v>0</v>
      </c>
      <c r="N26" s="284">
        <f>'Месечне отплате'!EO18</f>
        <v>0</v>
      </c>
      <c r="O26" s="284">
        <f>SUM(E26:N26)</f>
        <v>0</v>
      </c>
    </row>
    <row r="27" spans="1:15" ht="12.75">
      <c r="A27" s="270" t="s">
        <v>50</v>
      </c>
      <c r="B27" s="280"/>
      <c r="C27" s="285" t="s">
        <v>70</v>
      </c>
      <c r="D27" s="284" t="e">
        <f>'Месечне отплате'!O19</f>
        <v>#DIV/0!</v>
      </c>
      <c r="E27" s="284">
        <f>'Месечне отплате'!AB19</f>
        <v>0</v>
      </c>
      <c r="F27" s="284">
        <f>'Месечне отплате'!AO19</f>
        <v>0</v>
      </c>
      <c r="G27" s="284">
        <f>'Месечне отплате'!BB19</f>
        <v>0</v>
      </c>
      <c r="H27" s="284">
        <f>'Месечне отплате'!BO19</f>
        <v>0</v>
      </c>
      <c r="I27" s="284">
        <f>'Месечне отплате'!CB19</f>
        <v>0</v>
      </c>
      <c r="J27" s="284">
        <f>'Месечне отплате'!CO19</f>
        <v>0</v>
      </c>
      <c r="K27" s="284">
        <f>'Месечне отплате'!DB19</f>
        <v>0</v>
      </c>
      <c r="L27" s="284">
        <f>'Месечне отплате'!DO19</f>
        <v>0</v>
      </c>
      <c r="M27" s="284">
        <f>'Месечне отплате'!EB19</f>
        <v>0</v>
      </c>
      <c r="N27" s="284">
        <f>'Месечне отплате'!EO19</f>
        <v>0</v>
      </c>
      <c r="O27" s="284">
        <f>SUM(E27:N27)</f>
        <v>0</v>
      </c>
    </row>
    <row r="28" spans="1:15" ht="25.5">
      <c r="A28" s="286" t="s">
        <v>51</v>
      </c>
      <c r="B28" s="282">
        <f>B27+B25</f>
        <v>0</v>
      </c>
      <c r="C28" s="283" t="s">
        <v>71</v>
      </c>
      <c r="D28" s="284" t="e">
        <f aca="true" t="shared" si="5" ref="D28:O28">SUM(D26:D27)</f>
        <v>#DIV/0!</v>
      </c>
      <c r="E28" s="284">
        <f t="shared" si="5"/>
        <v>0</v>
      </c>
      <c r="F28" s="284">
        <f t="shared" si="5"/>
        <v>0</v>
      </c>
      <c r="G28" s="284">
        <f t="shared" si="5"/>
        <v>0</v>
      </c>
      <c r="H28" s="284">
        <f t="shared" si="5"/>
        <v>0</v>
      </c>
      <c r="I28" s="284">
        <f t="shared" si="5"/>
        <v>0</v>
      </c>
      <c r="J28" s="284">
        <f t="shared" si="5"/>
        <v>0</v>
      </c>
      <c r="K28" s="284">
        <f t="shared" si="5"/>
        <v>0</v>
      </c>
      <c r="L28" s="284">
        <f t="shared" si="5"/>
        <v>0</v>
      </c>
      <c r="M28" s="284">
        <f t="shared" si="5"/>
        <v>0</v>
      </c>
      <c r="N28" s="284">
        <f t="shared" si="5"/>
        <v>0</v>
      </c>
      <c r="O28" s="284">
        <f t="shared" si="5"/>
        <v>0</v>
      </c>
    </row>
    <row r="29" spans="1:15" ht="12.75">
      <c r="A29" s="270" t="s">
        <v>52</v>
      </c>
      <c r="B29" s="280"/>
      <c r="C29" s="283" t="s">
        <v>72</v>
      </c>
      <c r="D29" s="284">
        <f>'Месечне отплате'!O21</f>
        <v>0</v>
      </c>
      <c r="E29" s="284">
        <f>'Месечне отплате'!AB21</f>
        <v>0</v>
      </c>
      <c r="F29" s="284">
        <f>'Месечне отплате'!AO21</f>
        <v>0</v>
      </c>
      <c r="G29" s="284">
        <f>'Месечне отплате'!BB21</f>
        <v>0</v>
      </c>
      <c r="H29" s="284">
        <f>'Месечне отплате'!BO21</f>
        <v>0</v>
      </c>
      <c r="I29" s="284">
        <f>'Месечне отплате'!CB21</f>
        <v>0</v>
      </c>
      <c r="J29" s="284">
        <f>'Месечне отплате'!CO21</f>
        <v>0</v>
      </c>
      <c r="K29" s="284">
        <f>'Месечне отплате'!DB21</f>
        <v>0</v>
      </c>
      <c r="L29" s="284">
        <f>'Месечне отплате'!DO21</f>
        <v>0</v>
      </c>
      <c r="M29" s="284">
        <f>'Месечне отплате'!EB21</f>
        <v>0</v>
      </c>
      <c r="N29" s="284">
        <f>'Месечне отплате'!EO21</f>
        <v>0</v>
      </c>
      <c r="O29" s="284"/>
    </row>
    <row r="30" spans="1:15" ht="12.75">
      <c r="A30" s="270" t="s">
        <v>53</v>
      </c>
      <c r="B30" s="287" t="e">
        <f>B21/(B23-B25)</f>
        <v>#DIV/0!</v>
      </c>
      <c r="C30" s="291"/>
      <c r="D30" s="292"/>
      <c r="E30" s="292"/>
      <c r="F30" s="293"/>
      <c r="G30" s="293"/>
      <c r="H30" s="293"/>
      <c r="I30" s="293"/>
      <c r="J30" s="293"/>
      <c r="K30" s="293"/>
      <c r="L30" s="293"/>
      <c r="M30" s="293"/>
      <c r="N30" s="293"/>
      <c r="O30" s="293"/>
    </row>
    <row r="31" spans="1:15" ht="12.75">
      <c r="A31" s="42"/>
      <c r="B31" s="42"/>
      <c r="C31" s="294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</row>
    <row r="32" spans="1:18" ht="12.75">
      <c r="A32" s="270" t="s">
        <v>43</v>
      </c>
      <c r="B32" s="271"/>
      <c r="C32" s="246" t="str">
        <f>IF(B33=1,"Примања од задуживања од пословних банака у земљи",IF(B33=2,"Примања од задуживања од мултилатералних институција",IF(B33=3,"Примања од задуживања од осталих иностраних поверилаца","")))</f>
        <v>Примања од задуживања од пословних банака у земљи</v>
      </c>
      <c r="D32" s="88"/>
      <c r="E32" s="88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</row>
    <row r="33" spans="1:3" ht="12.75">
      <c r="A33" s="270" t="s">
        <v>44</v>
      </c>
      <c r="B33" s="295">
        <v>1</v>
      </c>
      <c r="C33" s="248" t="s">
        <v>59</v>
      </c>
    </row>
    <row r="34" spans="1:15" ht="12.75">
      <c r="A34" s="270" t="s">
        <v>45</v>
      </c>
      <c r="B34" s="273"/>
      <c r="C34" s="274"/>
      <c r="D34" s="248">
        <v>2016</v>
      </c>
      <c r="E34" s="248">
        <v>2017</v>
      </c>
      <c r="F34" s="248">
        <v>2018</v>
      </c>
      <c r="G34" s="248">
        <v>2019</v>
      </c>
      <c r="H34" s="248">
        <v>2020</v>
      </c>
      <c r="I34" s="248">
        <v>2021</v>
      </c>
      <c r="J34" s="248">
        <v>2022</v>
      </c>
      <c r="K34" s="248">
        <v>2023</v>
      </c>
      <c r="L34" s="248">
        <v>2024</v>
      </c>
      <c r="M34" s="248">
        <v>2025</v>
      </c>
      <c r="N34" s="248">
        <v>2026</v>
      </c>
      <c r="O34" s="275" t="s">
        <v>64</v>
      </c>
    </row>
    <row r="35" spans="1:15" ht="12.75">
      <c r="A35" s="270" t="s">
        <v>54</v>
      </c>
      <c r="B35" s="276"/>
      <c r="C35" s="277" t="s">
        <v>65</v>
      </c>
      <c r="D35" s="278">
        <f>'Месечне отплате'!O23</f>
        <v>0</v>
      </c>
      <c r="E35" s="278">
        <f>'Месечне отплате'!AB23</f>
        <v>0</v>
      </c>
      <c r="F35" s="278">
        <f>'Месечне отплате'!AO23</f>
        <v>0</v>
      </c>
      <c r="G35" s="278">
        <f>'Месечне отплате'!BB23</f>
        <v>0</v>
      </c>
      <c r="H35" s="278">
        <f>'Месечне отплате'!BO23</f>
        <v>0</v>
      </c>
      <c r="I35" s="278">
        <f>'Месечне отплате'!CB23</f>
        <v>0</v>
      </c>
      <c r="J35" s="278">
        <f>'Месечне отплате'!CO23</f>
        <v>0</v>
      </c>
      <c r="K35" s="278">
        <f>'Месечне отплате'!DB23</f>
        <v>0</v>
      </c>
      <c r="L35" s="278">
        <f>'Месечне отплате'!DO23</f>
        <v>0</v>
      </c>
      <c r="M35" s="278">
        <f>'Месечне отплате'!EB23</f>
        <v>0</v>
      </c>
      <c r="N35" s="279">
        <f>'Месечне отплате'!EO23</f>
        <v>0</v>
      </c>
      <c r="O35" s="278">
        <f>SUM(E35:N35)</f>
        <v>0</v>
      </c>
    </row>
    <row r="36" spans="1:15" ht="12.75">
      <c r="A36" s="270" t="s">
        <v>46</v>
      </c>
      <c r="B36" s="280"/>
      <c r="C36" s="281" t="s">
        <v>66</v>
      </c>
      <c r="D36" s="278" t="e">
        <f>'Месечне отплате'!O24</f>
        <v>#DIV/0!</v>
      </c>
      <c r="E36" s="278">
        <f>'Месечне отплате'!AB24</f>
        <v>0</v>
      </c>
      <c r="F36" s="279">
        <f>'Месечне отплате'!AO24</f>
        <v>0</v>
      </c>
      <c r="G36" s="279">
        <f>'Месечне отплате'!BB24</f>
        <v>0</v>
      </c>
      <c r="H36" s="279">
        <f>'Месечне отплате'!BO24</f>
        <v>0</v>
      </c>
      <c r="I36" s="279">
        <f>'Месечне отплате'!CB24</f>
        <v>0</v>
      </c>
      <c r="J36" s="279">
        <f>'Месечне отплате'!CO24</f>
        <v>0</v>
      </c>
      <c r="K36" s="279">
        <f>'Месечне отплате'!DB24</f>
        <v>0</v>
      </c>
      <c r="L36" s="279">
        <f>'Месечне отплате'!DO24</f>
        <v>0</v>
      </c>
      <c r="M36" s="279">
        <f>'Месечне отплате'!EB24</f>
        <v>0</v>
      </c>
      <c r="N36" s="279">
        <f>'Месечне отплате'!EO24</f>
        <v>0</v>
      </c>
      <c r="O36" s="278">
        <f>SUM(E36:N36)</f>
        <v>0</v>
      </c>
    </row>
    <row r="37" spans="1:15" ht="12.75">
      <c r="A37" s="270" t="s">
        <v>47</v>
      </c>
      <c r="B37" s="282">
        <f>B36*12</f>
        <v>0</v>
      </c>
      <c r="C37" s="277" t="s">
        <v>67</v>
      </c>
      <c r="D37" s="278" t="e">
        <f aca="true" t="shared" si="6" ref="D37:N37">SUM(D35:D36)</f>
        <v>#DIV/0!</v>
      </c>
      <c r="E37" s="278">
        <f t="shared" si="6"/>
        <v>0</v>
      </c>
      <c r="F37" s="278">
        <f t="shared" si="6"/>
        <v>0</v>
      </c>
      <c r="G37" s="278">
        <f t="shared" si="6"/>
        <v>0</v>
      </c>
      <c r="H37" s="278">
        <f t="shared" si="6"/>
        <v>0</v>
      </c>
      <c r="I37" s="278">
        <f t="shared" si="6"/>
        <v>0</v>
      </c>
      <c r="J37" s="278">
        <f t="shared" si="6"/>
        <v>0</v>
      </c>
      <c r="K37" s="278">
        <f t="shared" si="6"/>
        <v>0</v>
      </c>
      <c r="L37" s="278">
        <f t="shared" si="6"/>
        <v>0</v>
      </c>
      <c r="M37" s="278">
        <f t="shared" si="6"/>
        <v>0</v>
      </c>
      <c r="N37" s="278">
        <f t="shared" si="6"/>
        <v>0</v>
      </c>
      <c r="O37" s="278">
        <f>SUM(E37:N37)</f>
        <v>0</v>
      </c>
    </row>
    <row r="38" spans="1:15" ht="12.75">
      <c r="A38" s="270" t="s">
        <v>48</v>
      </c>
      <c r="B38" s="280"/>
      <c r="C38" s="277" t="s">
        <v>68</v>
      </c>
      <c r="D38" s="278">
        <f>'Месечне отплате'!O26</f>
        <v>0</v>
      </c>
      <c r="E38" s="278">
        <f>'Месечне отплате'!AB26</f>
        <v>0</v>
      </c>
      <c r="F38" s="279">
        <f>'Месечне отплате'!AO26</f>
        <v>0</v>
      </c>
      <c r="G38" s="279">
        <f>'Месечне отплате'!BB26</f>
        <v>0</v>
      </c>
      <c r="H38" s="279">
        <f>'Месечне отплате'!BO26</f>
        <v>0</v>
      </c>
      <c r="I38" s="279">
        <f>'Месечне отплате'!CB26</f>
        <v>0</v>
      </c>
      <c r="J38" s="279">
        <f>'Месечне отплате'!CO26</f>
        <v>0</v>
      </c>
      <c r="K38" s="279">
        <f>'Месечне отплате'!DB26</f>
        <v>0</v>
      </c>
      <c r="L38" s="279">
        <f>'Месечне отплате'!DO26</f>
        <v>0</v>
      </c>
      <c r="M38" s="279">
        <f>'Месечне отплате'!EB26</f>
        <v>0</v>
      </c>
      <c r="N38" s="279">
        <f>'Месечне отплате'!EO26</f>
        <v>0</v>
      </c>
      <c r="O38" s="279"/>
    </row>
    <row r="39" spans="1:15" ht="12.75">
      <c r="A39" s="270" t="s">
        <v>49</v>
      </c>
      <c r="B39" s="282">
        <f>B38*12</f>
        <v>0</v>
      </c>
      <c r="C39" s="283" t="s">
        <v>69</v>
      </c>
      <c r="D39" s="284">
        <f>'Месечне отплате'!O27</f>
        <v>0</v>
      </c>
      <c r="E39" s="284">
        <f>'Месечне отплате'!AB27</f>
        <v>0</v>
      </c>
      <c r="F39" s="284">
        <f>'Месечне отплате'!AO27</f>
        <v>0</v>
      </c>
      <c r="G39" s="284">
        <f>'Месечне отплате'!BB27</f>
        <v>0</v>
      </c>
      <c r="H39" s="284">
        <f>'Месечне отплате'!BO27</f>
        <v>0</v>
      </c>
      <c r="I39" s="284">
        <f>'Месечне отплате'!CB27</f>
        <v>0</v>
      </c>
      <c r="J39" s="284">
        <f>'Месечне отплате'!CO27</f>
        <v>0</v>
      </c>
      <c r="K39" s="284">
        <f>'Месечне отплате'!DB27</f>
        <v>0</v>
      </c>
      <c r="L39" s="284">
        <f>'Месечне отплате'!DO27</f>
        <v>0</v>
      </c>
      <c r="M39" s="284">
        <f>'Месечне отплате'!EB27</f>
        <v>0</v>
      </c>
      <c r="N39" s="284">
        <f>'Месечне отплате'!EO27</f>
        <v>0</v>
      </c>
      <c r="O39" s="284">
        <f>SUM(E39:N39)</f>
        <v>0</v>
      </c>
    </row>
    <row r="40" spans="1:15" ht="12.75">
      <c r="A40" s="270" t="s">
        <v>50</v>
      </c>
      <c r="B40" s="280"/>
      <c r="C40" s="285" t="s">
        <v>70</v>
      </c>
      <c r="D40" s="284" t="e">
        <f>'Месечне отплате'!O28</f>
        <v>#DIV/0!</v>
      </c>
      <c r="E40" s="284">
        <f>'Месечне отплате'!AB28</f>
        <v>0</v>
      </c>
      <c r="F40" s="284">
        <f>'Месечне отплате'!AO28</f>
        <v>0</v>
      </c>
      <c r="G40" s="284">
        <f>'Месечне отплате'!BB28</f>
        <v>0</v>
      </c>
      <c r="H40" s="284">
        <f>'Месечне отплате'!BO28</f>
        <v>0</v>
      </c>
      <c r="I40" s="284">
        <f>'Месечне отплате'!CB28</f>
        <v>0</v>
      </c>
      <c r="J40" s="284">
        <f>'Месечне отплате'!CO28</f>
        <v>0</v>
      </c>
      <c r="K40" s="284">
        <f>'Месечне отплате'!DB28</f>
        <v>0</v>
      </c>
      <c r="L40" s="284">
        <f>'Месечне отплате'!DO28</f>
        <v>0</v>
      </c>
      <c r="M40" s="284">
        <f>'Месечне отплате'!EB28</f>
        <v>0</v>
      </c>
      <c r="N40" s="284">
        <f>'Месечне отплате'!EO28</f>
        <v>0</v>
      </c>
      <c r="O40" s="284">
        <f>SUM(E40:N40)</f>
        <v>0</v>
      </c>
    </row>
    <row r="41" spans="1:15" ht="25.5">
      <c r="A41" s="286" t="s">
        <v>51</v>
      </c>
      <c r="B41" s="282">
        <f>B40+B38</f>
        <v>0</v>
      </c>
      <c r="C41" s="283" t="s">
        <v>71</v>
      </c>
      <c r="D41" s="284" t="e">
        <f aca="true" t="shared" si="7" ref="D41:O41">SUM(D39:D40)</f>
        <v>#DIV/0!</v>
      </c>
      <c r="E41" s="284">
        <f t="shared" si="7"/>
        <v>0</v>
      </c>
      <c r="F41" s="284">
        <f t="shared" si="7"/>
        <v>0</v>
      </c>
      <c r="G41" s="284">
        <f t="shared" si="7"/>
        <v>0</v>
      </c>
      <c r="H41" s="284">
        <f t="shared" si="7"/>
        <v>0</v>
      </c>
      <c r="I41" s="284">
        <f t="shared" si="7"/>
        <v>0</v>
      </c>
      <c r="J41" s="284">
        <f t="shared" si="7"/>
        <v>0</v>
      </c>
      <c r="K41" s="284">
        <f t="shared" si="7"/>
        <v>0</v>
      </c>
      <c r="L41" s="284">
        <f t="shared" si="7"/>
        <v>0</v>
      </c>
      <c r="M41" s="284">
        <f t="shared" si="7"/>
        <v>0</v>
      </c>
      <c r="N41" s="284">
        <f t="shared" si="7"/>
        <v>0</v>
      </c>
      <c r="O41" s="284">
        <f t="shared" si="7"/>
        <v>0</v>
      </c>
    </row>
    <row r="42" spans="1:15" ht="12.75">
      <c r="A42" s="270" t="s">
        <v>52</v>
      </c>
      <c r="B42" s="280"/>
      <c r="C42" s="283" t="s">
        <v>72</v>
      </c>
      <c r="D42" s="284">
        <f>'Месечне отплате'!O30</f>
        <v>0</v>
      </c>
      <c r="E42" s="284">
        <f>'Месечне отплате'!AB30</f>
        <v>0</v>
      </c>
      <c r="F42" s="284">
        <f>'Месечне отплате'!AO30</f>
        <v>0</v>
      </c>
      <c r="G42" s="284">
        <f>'Месечне отплате'!BB30</f>
        <v>0</v>
      </c>
      <c r="H42" s="284">
        <f>'Месечне отплате'!BO30</f>
        <v>0</v>
      </c>
      <c r="I42" s="284">
        <f>'Месечне отплате'!CB30</f>
        <v>0</v>
      </c>
      <c r="J42" s="284">
        <f>'Месечне отплате'!CO30</f>
        <v>0</v>
      </c>
      <c r="K42" s="284">
        <f>'Месечне отплате'!DB30</f>
        <v>0</v>
      </c>
      <c r="L42" s="284">
        <f>'Месечне отплате'!DO30</f>
        <v>0</v>
      </c>
      <c r="M42" s="284">
        <f>'Месечне отплате'!EB30</f>
        <v>0</v>
      </c>
      <c r="N42" s="284">
        <f>'Месечне отплате'!EO30</f>
        <v>0</v>
      </c>
      <c r="O42" s="284"/>
    </row>
    <row r="43" spans="1:15" ht="12.75">
      <c r="A43" s="270" t="s">
        <v>53</v>
      </c>
      <c r="B43" s="287" t="e">
        <f>B34/(B36-B38)</f>
        <v>#DIV/0!</v>
      </c>
      <c r="C43" s="88"/>
      <c r="D43" s="293"/>
      <c r="E43" s="293"/>
      <c r="F43" s="289"/>
      <c r="G43" s="289"/>
      <c r="H43" s="289"/>
      <c r="I43" s="289"/>
      <c r="J43" s="289"/>
      <c r="K43" s="289"/>
      <c r="L43" s="289"/>
      <c r="M43" s="289"/>
      <c r="N43" s="289"/>
      <c r="O43" s="289"/>
    </row>
    <row r="44" spans="1:15" ht="12.75">
      <c r="A44" s="44"/>
      <c r="B44" s="249"/>
      <c r="C44" s="296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</row>
    <row r="45" spans="1:21" s="42" customFormat="1" ht="12.75">
      <c r="A45" s="270" t="s">
        <v>43</v>
      </c>
      <c r="B45" s="271"/>
      <c r="C45" s="246" t="str">
        <f>IF(B46=1,"Примања од задуживања од пословних банака у земљи",IF(B46=2,"Примања од задуживања од мултилатералних институција",IF(B46=3,"Примања од задуживања од осталих иностраних поверилаца","")))</f>
        <v>Примања од задуживања од пословних банака у земљи</v>
      </c>
      <c r="D45" s="88"/>
      <c r="E45" s="88"/>
      <c r="T45" s="41"/>
      <c r="U45" s="41"/>
    </row>
    <row r="46" spans="1:3" ht="12.75">
      <c r="A46" s="270" t="s">
        <v>44</v>
      </c>
      <c r="B46" s="272">
        <v>1</v>
      </c>
      <c r="C46" s="248" t="s">
        <v>60</v>
      </c>
    </row>
    <row r="47" spans="1:15" ht="12.75">
      <c r="A47" s="270" t="s">
        <v>45</v>
      </c>
      <c r="B47" s="273"/>
      <c r="C47" s="274"/>
      <c r="D47" s="248">
        <v>2016</v>
      </c>
      <c r="E47" s="248">
        <v>2017</v>
      </c>
      <c r="F47" s="248">
        <v>2018</v>
      </c>
      <c r="G47" s="248">
        <v>2019</v>
      </c>
      <c r="H47" s="248">
        <v>2020</v>
      </c>
      <c r="I47" s="248">
        <v>2021</v>
      </c>
      <c r="J47" s="248">
        <v>2022</v>
      </c>
      <c r="K47" s="248">
        <v>2023</v>
      </c>
      <c r="L47" s="248">
        <v>2024</v>
      </c>
      <c r="M47" s="248">
        <v>2025</v>
      </c>
      <c r="N47" s="248">
        <v>2026</v>
      </c>
      <c r="O47" s="275" t="s">
        <v>64</v>
      </c>
    </row>
    <row r="48" spans="1:15" ht="12.75">
      <c r="A48" s="270" t="s">
        <v>54</v>
      </c>
      <c r="B48" s="276"/>
      <c r="C48" s="277" t="s">
        <v>65</v>
      </c>
      <c r="D48" s="278">
        <f>'Месечне отплате'!O32</f>
        <v>0</v>
      </c>
      <c r="E48" s="278">
        <f>'Месечне отплате'!AB32</f>
        <v>0</v>
      </c>
      <c r="F48" s="278">
        <f>'Месечне отплате'!AO32</f>
        <v>0</v>
      </c>
      <c r="G48" s="278">
        <f>'Месечне отплате'!BB32</f>
        <v>0</v>
      </c>
      <c r="H48" s="278">
        <f>'Месечне отплате'!BO32</f>
        <v>0</v>
      </c>
      <c r="I48" s="278">
        <f>'Месечне отплате'!CB32</f>
        <v>0</v>
      </c>
      <c r="J48" s="278">
        <f>'Месечне отплате'!CO32</f>
        <v>0</v>
      </c>
      <c r="K48" s="278">
        <f>'Месечне отплате'!DB32</f>
        <v>0</v>
      </c>
      <c r="L48" s="278">
        <f>'Месечне отплате'!DO32</f>
        <v>0</v>
      </c>
      <c r="M48" s="278">
        <f>'Месечне отплате'!EB32</f>
        <v>0</v>
      </c>
      <c r="N48" s="279">
        <f>'Месечне отплате'!EO32</f>
        <v>0</v>
      </c>
      <c r="O48" s="278">
        <f>SUM(E48:N48)</f>
        <v>0</v>
      </c>
    </row>
    <row r="49" spans="1:15" ht="12.75">
      <c r="A49" s="270" t="s">
        <v>46</v>
      </c>
      <c r="B49" s="280"/>
      <c r="C49" s="281" t="s">
        <v>66</v>
      </c>
      <c r="D49" s="278" t="e">
        <f>'Месечне отплате'!O33</f>
        <v>#DIV/0!</v>
      </c>
      <c r="E49" s="278">
        <f>'Месечне отплате'!AB33</f>
        <v>0</v>
      </c>
      <c r="F49" s="279">
        <f>'Месечне отплате'!AO33</f>
        <v>0</v>
      </c>
      <c r="G49" s="279">
        <f>'Месечне отплате'!BB33</f>
        <v>0</v>
      </c>
      <c r="H49" s="279">
        <f>'Месечне отплате'!BO33</f>
        <v>0</v>
      </c>
      <c r="I49" s="279">
        <f>'Месечне отплате'!CB33</f>
        <v>0</v>
      </c>
      <c r="J49" s="279">
        <f>'Месечне отплате'!CO33</f>
        <v>0</v>
      </c>
      <c r="K49" s="279">
        <f>'Месечне отплате'!DB33</f>
        <v>0</v>
      </c>
      <c r="L49" s="279">
        <f>'Месечне отплате'!DO33</f>
        <v>0</v>
      </c>
      <c r="M49" s="279">
        <f>'Месечне отплате'!EB33</f>
        <v>0</v>
      </c>
      <c r="N49" s="279">
        <f>'Месечне отплате'!EO33</f>
        <v>0</v>
      </c>
      <c r="O49" s="278">
        <f>SUM(E49:N49)</f>
        <v>0</v>
      </c>
    </row>
    <row r="50" spans="1:15" ht="12.75">
      <c r="A50" s="270" t="s">
        <v>47</v>
      </c>
      <c r="B50" s="282">
        <f>B49*12</f>
        <v>0</v>
      </c>
      <c r="C50" s="277" t="s">
        <v>67</v>
      </c>
      <c r="D50" s="278" t="e">
        <f aca="true" t="shared" si="8" ref="D50:N50">SUM(D48:D49)</f>
        <v>#DIV/0!</v>
      </c>
      <c r="E50" s="278">
        <f t="shared" si="8"/>
        <v>0</v>
      </c>
      <c r="F50" s="278">
        <f t="shared" si="8"/>
        <v>0</v>
      </c>
      <c r="G50" s="278">
        <f t="shared" si="8"/>
        <v>0</v>
      </c>
      <c r="H50" s="278">
        <f t="shared" si="8"/>
        <v>0</v>
      </c>
      <c r="I50" s="278">
        <f t="shared" si="8"/>
        <v>0</v>
      </c>
      <c r="J50" s="278">
        <f t="shared" si="8"/>
        <v>0</v>
      </c>
      <c r="K50" s="278">
        <f t="shared" si="8"/>
        <v>0</v>
      </c>
      <c r="L50" s="278">
        <f t="shared" si="8"/>
        <v>0</v>
      </c>
      <c r="M50" s="278">
        <f t="shared" si="8"/>
        <v>0</v>
      </c>
      <c r="N50" s="278">
        <f t="shared" si="8"/>
        <v>0</v>
      </c>
      <c r="O50" s="278">
        <f>SUM(E50:N50)</f>
        <v>0</v>
      </c>
    </row>
    <row r="51" spans="1:15" ht="12.75">
      <c r="A51" s="270" t="s">
        <v>48</v>
      </c>
      <c r="B51" s="280"/>
      <c r="C51" s="277" t="s">
        <v>68</v>
      </c>
      <c r="D51" s="278">
        <f>'Месечне отплате'!O35</f>
        <v>0</v>
      </c>
      <c r="E51" s="278">
        <f>'Месечне отплате'!AB35</f>
        <v>0</v>
      </c>
      <c r="F51" s="279">
        <f>'Месечне отплате'!AO35</f>
        <v>0</v>
      </c>
      <c r="G51" s="279">
        <f>'Месечне отплате'!BB35</f>
        <v>0</v>
      </c>
      <c r="H51" s="279">
        <f>'Месечне отплате'!BO35</f>
        <v>0</v>
      </c>
      <c r="I51" s="279">
        <f>'Месечне отплате'!CB35</f>
        <v>0</v>
      </c>
      <c r="J51" s="279">
        <f>'Месечне отплате'!CO35</f>
        <v>0</v>
      </c>
      <c r="K51" s="279">
        <f>'Месечне отплате'!DB35</f>
        <v>0</v>
      </c>
      <c r="L51" s="279">
        <f>'Месечне отплате'!DO35</f>
        <v>0</v>
      </c>
      <c r="M51" s="279">
        <f>'Месечне отплате'!EB35</f>
        <v>0</v>
      </c>
      <c r="N51" s="279">
        <f>'Месечне отплате'!EO35</f>
        <v>0</v>
      </c>
      <c r="O51" s="279"/>
    </row>
    <row r="52" spans="1:15" ht="12.75">
      <c r="A52" s="270" t="s">
        <v>49</v>
      </c>
      <c r="B52" s="282">
        <f>B51*12</f>
        <v>0</v>
      </c>
      <c r="C52" s="283" t="s">
        <v>69</v>
      </c>
      <c r="D52" s="284">
        <f>'Месечне отплате'!O36</f>
        <v>0</v>
      </c>
      <c r="E52" s="284">
        <f>'Месечне отплате'!AB36</f>
        <v>0</v>
      </c>
      <c r="F52" s="284">
        <f>'Месечне отплате'!AO36</f>
        <v>0</v>
      </c>
      <c r="G52" s="284">
        <f>'Месечне отплате'!BB36</f>
        <v>0</v>
      </c>
      <c r="H52" s="284">
        <f>'Месечне отплате'!BO36</f>
        <v>0</v>
      </c>
      <c r="I52" s="284">
        <f>'Месечне отплате'!CB36</f>
        <v>0</v>
      </c>
      <c r="J52" s="284">
        <f>'Месечне отплате'!CO36</f>
        <v>0</v>
      </c>
      <c r="K52" s="284">
        <f>'Месечне отплате'!DB36</f>
        <v>0</v>
      </c>
      <c r="L52" s="284">
        <f>'Месечне отплате'!DO36</f>
        <v>0</v>
      </c>
      <c r="M52" s="284">
        <f>'Месечне отплате'!EB36</f>
        <v>0</v>
      </c>
      <c r="N52" s="284">
        <f>'Месечне отплате'!EO36</f>
        <v>0</v>
      </c>
      <c r="O52" s="284">
        <f>SUM(E52:N52)</f>
        <v>0</v>
      </c>
    </row>
    <row r="53" spans="1:15" ht="12.75">
      <c r="A53" s="270" t="s">
        <v>50</v>
      </c>
      <c r="B53" s="280"/>
      <c r="C53" s="285" t="s">
        <v>70</v>
      </c>
      <c r="D53" s="284" t="e">
        <f>'Месечне отплате'!O37</f>
        <v>#DIV/0!</v>
      </c>
      <c r="E53" s="284">
        <f>'Месечне отплате'!AB37</f>
        <v>0</v>
      </c>
      <c r="F53" s="284">
        <f>'Месечне отплате'!AO37</f>
        <v>0</v>
      </c>
      <c r="G53" s="284">
        <f>'Месечне отплате'!BB37</f>
        <v>0</v>
      </c>
      <c r="H53" s="284">
        <f>'Месечне отплате'!BO37</f>
        <v>0</v>
      </c>
      <c r="I53" s="284">
        <f>'Месечне отплате'!CB37</f>
        <v>0</v>
      </c>
      <c r="J53" s="284">
        <f>'Месечне отплате'!CO37</f>
        <v>0</v>
      </c>
      <c r="K53" s="284">
        <f>'Месечне отплате'!DB37</f>
        <v>0</v>
      </c>
      <c r="L53" s="284">
        <f>'Месечне отплате'!DO37</f>
        <v>0</v>
      </c>
      <c r="M53" s="284">
        <f>'Месечне отплате'!EB37</f>
        <v>0</v>
      </c>
      <c r="N53" s="284">
        <f>'Месечне отплате'!EO37</f>
        <v>0</v>
      </c>
      <c r="O53" s="284">
        <f>SUM(E53:N53)</f>
        <v>0</v>
      </c>
    </row>
    <row r="54" spans="1:15" ht="25.5">
      <c r="A54" s="286" t="s">
        <v>51</v>
      </c>
      <c r="B54" s="282">
        <f>B53+B51</f>
        <v>0</v>
      </c>
      <c r="C54" s="283" t="s">
        <v>71</v>
      </c>
      <c r="D54" s="284" t="e">
        <f aca="true" t="shared" si="9" ref="D54:O54">SUM(D52:D53)</f>
        <v>#DIV/0!</v>
      </c>
      <c r="E54" s="284">
        <f t="shared" si="9"/>
        <v>0</v>
      </c>
      <c r="F54" s="284">
        <f t="shared" si="9"/>
        <v>0</v>
      </c>
      <c r="G54" s="284">
        <f t="shared" si="9"/>
        <v>0</v>
      </c>
      <c r="H54" s="284">
        <f t="shared" si="9"/>
        <v>0</v>
      </c>
      <c r="I54" s="284">
        <f t="shared" si="9"/>
        <v>0</v>
      </c>
      <c r="J54" s="284">
        <f t="shared" si="9"/>
        <v>0</v>
      </c>
      <c r="K54" s="284">
        <f t="shared" si="9"/>
        <v>0</v>
      </c>
      <c r="L54" s="284">
        <f t="shared" si="9"/>
        <v>0</v>
      </c>
      <c r="M54" s="284">
        <f t="shared" si="9"/>
        <v>0</v>
      </c>
      <c r="N54" s="284">
        <f t="shared" si="9"/>
        <v>0</v>
      </c>
      <c r="O54" s="284">
        <f t="shared" si="9"/>
        <v>0</v>
      </c>
    </row>
    <row r="55" spans="1:15" ht="12.75">
      <c r="A55" s="270" t="s">
        <v>52</v>
      </c>
      <c r="B55" s="280"/>
      <c r="C55" s="283" t="s">
        <v>72</v>
      </c>
      <c r="D55" s="284">
        <f>'Месечне отплате'!O39</f>
        <v>0</v>
      </c>
      <c r="E55" s="284">
        <f>'Месечне отплате'!AB39</f>
        <v>0</v>
      </c>
      <c r="F55" s="284">
        <f>'Месечне отплате'!AO39</f>
        <v>0</v>
      </c>
      <c r="G55" s="284">
        <f>'Месечне отплате'!BB39</f>
        <v>0</v>
      </c>
      <c r="H55" s="284">
        <f>'Месечне отплате'!BO39</f>
        <v>0</v>
      </c>
      <c r="I55" s="284">
        <f>'Месечне отплате'!CB39</f>
        <v>0</v>
      </c>
      <c r="J55" s="284">
        <f>'Месечне отплате'!CO39</f>
        <v>0</v>
      </c>
      <c r="K55" s="284">
        <f>'Месечне отплате'!DB39</f>
        <v>0</v>
      </c>
      <c r="L55" s="284">
        <f>'Месечне отплате'!DO39</f>
        <v>0</v>
      </c>
      <c r="M55" s="284">
        <f>'Месечне отплате'!EB39</f>
        <v>0</v>
      </c>
      <c r="N55" s="284">
        <f>'Месечне отплате'!EO39</f>
        <v>0</v>
      </c>
      <c r="O55" s="284"/>
    </row>
    <row r="56" spans="1:15" ht="12.75">
      <c r="A56" s="270" t="s">
        <v>53</v>
      </c>
      <c r="B56" s="287" t="e">
        <f>B47/(B49-B51)</f>
        <v>#DIV/0!</v>
      </c>
      <c r="C56" s="88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</row>
    <row r="57" spans="1:15" ht="12.75">
      <c r="A57" s="44"/>
      <c r="B57" s="250"/>
      <c r="C57" s="88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</row>
    <row r="58" spans="1:21" s="42" customFormat="1" ht="12.75">
      <c r="A58" s="270" t="s">
        <v>43</v>
      </c>
      <c r="B58" s="271"/>
      <c r="C58" s="246" t="str">
        <f>IF(B59=1,"Примања од задуживања од пословних банака у земљи",IF(B59=2,"Примања од задуживања од мултилатералних институција",IF(B59=3,"Примања од задуживања од осталих иностраних поверилаца","")))</f>
        <v>Примања од задуживања од пословних банака у земљи</v>
      </c>
      <c r="D58" s="88"/>
      <c r="E58" s="88"/>
      <c r="T58" s="41"/>
      <c r="U58" s="41"/>
    </row>
    <row r="59" spans="1:3" ht="13.5" customHeight="1">
      <c r="A59" s="270" t="s">
        <v>44</v>
      </c>
      <c r="B59" s="272">
        <v>1</v>
      </c>
      <c r="C59" s="248" t="s">
        <v>61</v>
      </c>
    </row>
    <row r="60" spans="1:15" ht="12.75">
      <c r="A60" s="270" t="s">
        <v>45</v>
      </c>
      <c r="B60" s="273"/>
      <c r="C60" s="274"/>
      <c r="D60" s="248">
        <v>2016</v>
      </c>
      <c r="E60" s="248">
        <v>2017</v>
      </c>
      <c r="F60" s="248">
        <v>2018</v>
      </c>
      <c r="G60" s="248">
        <v>2019</v>
      </c>
      <c r="H60" s="248">
        <v>2020</v>
      </c>
      <c r="I60" s="248">
        <v>2021</v>
      </c>
      <c r="J60" s="248">
        <v>2022</v>
      </c>
      <c r="K60" s="248">
        <v>2023</v>
      </c>
      <c r="L60" s="248">
        <v>2024</v>
      </c>
      <c r="M60" s="248">
        <v>2025</v>
      </c>
      <c r="N60" s="248">
        <v>2026</v>
      </c>
      <c r="O60" s="275" t="s">
        <v>64</v>
      </c>
    </row>
    <row r="61" spans="1:15" ht="12.75">
      <c r="A61" s="270" t="s">
        <v>54</v>
      </c>
      <c r="B61" s="276"/>
      <c r="C61" s="277" t="s">
        <v>65</v>
      </c>
      <c r="D61" s="278">
        <f>'Месечне отплате'!O41</f>
        <v>0</v>
      </c>
      <c r="E61" s="278">
        <f>'Месечне отплате'!AB41</f>
        <v>0</v>
      </c>
      <c r="F61" s="278">
        <f>'Месечне отплате'!AO41</f>
        <v>0</v>
      </c>
      <c r="G61" s="278">
        <f>'Месечне отплате'!BB41</f>
        <v>0</v>
      </c>
      <c r="H61" s="278">
        <f>'Месечне отплате'!BO41</f>
        <v>0</v>
      </c>
      <c r="I61" s="278">
        <f>'Месечне отплате'!CB41</f>
        <v>0</v>
      </c>
      <c r="J61" s="278">
        <f>'Месечне отплате'!CO41</f>
        <v>0</v>
      </c>
      <c r="K61" s="278">
        <f>'Месечне отплате'!DB41</f>
        <v>0</v>
      </c>
      <c r="L61" s="278">
        <f>'Месечне отплате'!DO41</f>
        <v>0</v>
      </c>
      <c r="M61" s="278">
        <f>'Месечне отплате'!EB41</f>
        <v>0</v>
      </c>
      <c r="N61" s="279">
        <f>'Месечне отплате'!EO41</f>
        <v>0</v>
      </c>
      <c r="O61" s="278">
        <f>SUM(E61:N61)</f>
        <v>0</v>
      </c>
    </row>
    <row r="62" spans="1:15" ht="12.75">
      <c r="A62" s="270" t="s">
        <v>46</v>
      </c>
      <c r="B62" s="280"/>
      <c r="C62" s="281" t="s">
        <v>66</v>
      </c>
      <c r="D62" s="278" t="e">
        <f>'Месечне отплате'!O42</f>
        <v>#DIV/0!</v>
      </c>
      <c r="E62" s="278">
        <f>'Месечне отплате'!AB42</f>
        <v>0</v>
      </c>
      <c r="F62" s="279">
        <f>'Месечне отплате'!AO42</f>
        <v>0</v>
      </c>
      <c r="G62" s="279">
        <f>'Месечне отплате'!BB42</f>
        <v>0</v>
      </c>
      <c r="H62" s="279">
        <f>'Месечне отплате'!BO42</f>
        <v>0</v>
      </c>
      <c r="I62" s="279">
        <f>'Месечне отплате'!CB42</f>
        <v>0</v>
      </c>
      <c r="J62" s="279">
        <f>'Месечне отплате'!CO42</f>
        <v>0</v>
      </c>
      <c r="K62" s="279">
        <f>'Месечне отплате'!DB42</f>
        <v>0</v>
      </c>
      <c r="L62" s="279">
        <f>'Месечне отплате'!DO42</f>
        <v>0</v>
      </c>
      <c r="M62" s="279">
        <f>'Месечне отплате'!EB42</f>
        <v>0</v>
      </c>
      <c r="N62" s="279">
        <f>'Месечне отплате'!EO42</f>
        <v>0</v>
      </c>
      <c r="O62" s="278">
        <f>SUM(E62:N62)</f>
        <v>0</v>
      </c>
    </row>
    <row r="63" spans="1:15" ht="12.75">
      <c r="A63" s="270" t="s">
        <v>47</v>
      </c>
      <c r="B63" s="282">
        <f>B62*12</f>
        <v>0</v>
      </c>
      <c r="C63" s="277" t="s">
        <v>67</v>
      </c>
      <c r="D63" s="278" t="e">
        <f aca="true" t="shared" si="10" ref="D63:N63">SUM(D61:D62)</f>
        <v>#DIV/0!</v>
      </c>
      <c r="E63" s="278">
        <f t="shared" si="10"/>
        <v>0</v>
      </c>
      <c r="F63" s="278">
        <f t="shared" si="10"/>
        <v>0</v>
      </c>
      <c r="G63" s="278">
        <f t="shared" si="10"/>
        <v>0</v>
      </c>
      <c r="H63" s="278">
        <f t="shared" si="10"/>
        <v>0</v>
      </c>
      <c r="I63" s="278">
        <f t="shared" si="10"/>
        <v>0</v>
      </c>
      <c r="J63" s="278">
        <f t="shared" si="10"/>
        <v>0</v>
      </c>
      <c r="K63" s="278">
        <f t="shared" si="10"/>
        <v>0</v>
      </c>
      <c r="L63" s="278">
        <f t="shared" si="10"/>
        <v>0</v>
      </c>
      <c r="M63" s="278">
        <f t="shared" si="10"/>
        <v>0</v>
      </c>
      <c r="N63" s="278">
        <f t="shared" si="10"/>
        <v>0</v>
      </c>
      <c r="O63" s="278">
        <f>SUM(E63:N63)</f>
        <v>0</v>
      </c>
    </row>
    <row r="64" spans="1:15" ht="12.75">
      <c r="A64" s="270" t="s">
        <v>48</v>
      </c>
      <c r="B64" s="280"/>
      <c r="C64" s="277" t="s">
        <v>68</v>
      </c>
      <c r="D64" s="278">
        <f>'Месечне отплате'!O44</f>
        <v>0</v>
      </c>
      <c r="E64" s="278">
        <f>'Месечне отплате'!AB44</f>
        <v>0</v>
      </c>
      <c r="F64" s="279">
        <f>'Месечне отплате'!AO44</f>
        <v>0</v>
      </c>
      <c r="G64" s="279">
        <f>'Месечне отплате'!BB44</f>
        <v>0</v>
      </c>
      <c r="H64" s="279">
        <f>'Месечне отплате'!BO44</f>
        <v>0</v>
      </c>
      <c r="I64" s="279">
        <f>'Месечне отплате'!CB44</f>
        <v>0</v>
      </c>
      <c r="J64" s="279">
        <f>'Месечне отплате'!CO44</f>
        <v>0</v>
      </c>
      <c r="K64" s="279">
        <f>'Месечне отплате'!DB44</f>
        <v>0</v>
      </c>
      <c r="L64" s="279">
        <f>'Месечне отплате'!DO44</f>
        <v>0</v>
      </c>
      <c r="M64" s="279">
        <f>'Месечне отплате'!EB44</f>
        <v>0</v>
      </c>
      <c r="N64" s="279">
        <f>'Месечне отплате'!EO44</f>
        <v>0</v>
      </c>
      <c r="O64" s="279"/>
    </row>
    <row r="65" spans="1:15" ht="12.75">
      <c r="A65" s="270" t="s">
        <v>49</v>
      </c>
      <c r="B65" s="282">
        <f>B64*12</f>
        <v>0</v>
      </c>
      <c r="C65" s="283" t="s">
        <v>69</v>
      </c>
      <c r="D65" s="284">
        <f>'Месечне отплате'!O45</f>
        <v>0</v>
      </c>
      <c r="E65" s="284">
        <f>'Месечне отплате'!AB45</f>
        <v>0</v>
      </c>
      <c r="F65" s="284">
        <f>'Месечне отплате'!AO45</f>
        <v>0</v>
      </c>
      <c r="G65" s="284">
        <f>'Месечне отплате'!BB45</f>
        <v>0</v>
      </c>
      <c r="H65" s="284">
        <f>'Месечне отплате'!BO45</f>
        <v>0</v>
      </c>
      <c r="I65" s="284">
        <f>'Месечне отплате'!CB45</f>
        <v>0</v>
      </c>
      <c r="J65" s="284">
        <f>'Месечне отплате'!CO45</f>
        <v>0</v>
      </c>
      <c r="K65" s="284">
        <f>'Месечне отплате'!DB45</f>
        <v>0</v>
      </c>
      <c r="L65" s="284">
        <f>'Месечне отплате'!DO45</f>
        <v>0</v>
      </c>
      <c r="M65" s="284">
        <f>'Месечне отплате'!EB45</f>
        <v>0</v>
      </c>
      <c r="N65" s="284">
        <f>'Месечне отплате'!EO45</f>
        <v>0</v>
      </c>
      <c r="O65" s="284">
        <f>SUM(E65:N65)</f>
        <v>0</v>
      </c>
    </row>
    <row r="66" spans="1:15" ht="12.75">
      <c r="A66" s="270" t="s">
        <v>50</v>
      </c>
      <c r="B66" s="280"/>
      <c r="C66" s="285" t="s">
        <v>70</v>
      </c>
      <c r="D66" s="284" t="e">
        <f>'Месечне отплате'!O46</f>
        <v>#DIV/0!</v>
      </c>
      <c r="E66" s="284">
        <f>'Месечне отплате'!AB46</f>
        <v>0</v>
      </c>
      <c r="F66" s="284">
        <f>'Месечне отплате'!AO46</f>
        <v>0</v>
      </c>
      <c r="G66" s="284">
        <f>'Месечне отплате'!BB46</f>
        <v>0</v>
      </c>
      <c r="H66" s="284">
        <f>'Месечне отплате'!BO46</f>
        <v>0</v>
      </c>
      <c r="I66" s="284">
        <f>'Месечне отплате'!CB46</f>
        <v>0</v>
      </c>
      <c r="J66" s="284">
        <f>'Месечне отплате'!CO46</f>
        <v>0</v>
      </c>
      <c r="K66" s="284">
        <f>'Месечне отплате'!DB46</f>
        <v>0</v>
      </c>
      <c r="L66" s="284">
        <f>'Месечне отплате'!DO46</f>
        <v>0</v>
      </c>
      <c r="M66" s="284">
        <f>'Месечне отплате'!EB46</f>
        <v>0</v>
      </c>
      <c r="N66" s="284">
        <f>'Месечне отплате'!EO46</f>
        <v>0</v>
      </c>
      <c r="O66" s="284">
        <f>SUM(E66:N66)</f>
        <v>0</v>
      </c>
    </row>
    <row r="67" spans="1:15" ht="25.5">
      <c r="A67" s="286" t="s">
        <v>51</v>
      </c>
      <c r="B67" s="282">
        <f>B66+B64</f>
        <v>0</v>
      </c>
      <c r="C67" s="283" t="s">
        <v>71</v>
      </c>
      <c r="D67" s="284" t="e">
        <f aca="true" t="shared" si="11" ref="D67:O67">SUM(D65:D66)</f>
        <v>#DIV/0!</v>
      </c>
      <c r="E67" s="284">
        <f t="shared" si="11"/>
        <v>0</v>
      </c>
      <c r="F67" s="284">
        <f t="shared" si="11"/>
        <v>0</v>
      </c>
      <c r="G67" s="284">
        <f t="shared" si="11"/>
        <v>0</v>
      </c>
      <c r="H67" s="284">
        <f t="shared" si="11"/>
        <v>0</v>
      </c>
      <c r="I67" s="284">
        <f t="shared" si="11"/>
        <v>0</v>
      </c>
      <c r="J67" s="284">
        <f t="shared" si="11"/>
        <v>0</v>
      </c>
      <c r="K67" s="284">
        <f t="shared" si="11"/>
        <v>0</v>
      </c>
      <c r="L67" s="284">
        <f t="shared" si="11"/>
        <v>0</v>
      </c>
      <c r="M67" s="284">
        <f t="shared" si="11"/>
        <v>0</v>
      </c>
      <c r="N67" s="284">
        <f t="shared" si="11"/>
        <v>0</v>
      </c>
      <c r="O67" s="284">
        <f t="shared" si="11"/>
        <v>0</v>
      </c>
    </row>
    <row r="68" spans="1:15" ht="12.75">
      <c r="A68" s="270" t="s">
        <v>52</v>
      </c>
      <c r="B68" s="280"/>
      <c r="C68" s="283" t="s">
        <v>72</v>
      </c>
      <c r="D68" s="284">
        <f>'Месечне отплате'!O48</f>
        <v>0</v>
      </c>
      <c r="E68" s="284">
        <f>'Месечне отплате'!AB48</f>
        <v>0</v>
      </c>
      <c r="F68" s="284">
        <f>'Месечне отплате'!AO48</f>
        <v>0</v>
      </c>
      <c r="G68" s="284">
        <f>'Месечне отплате'!BB48</f>
        <v>0</v>
      </c>
      <c r="H68" s="284">
        <f>'Месечне отплате'!BO48</f>
        <v>0</v>
      </c>
      <c r="I68" s="284">
        <f>'Месечне отплате'!CB48</f>
        <v>0</v>
      </c>
      <c r="J68" s="284">
        <f>'Месечне отплате'!CO48</f>
        <v>0</v>
      </c>
      <c r="K68" s="284">
        <f>'Месечне отплате'!DB48</f>
        <v>0</v>
      </c>
      <c r="L68" s="284">
        <f>'Месечне отплате'!DO48</f>
        <v>0</v>
      </c>
      <c r="M68" s="284">
        <f>'Месечне отплате'!EB48</f>
        <v>0</v>
      </c>
      <c r="N68" s="284">
        <f>'Месечне отплате'!EO48</f>
        <v>0</v>
      </c>
      <c r="O68" s="284"/>
    </row>
    <row r="69" spans="1:15" ht="12.75">
      <c r="A69" s="270" t="s">
        <v>53</v>
      </c>
      <c r="B69" s="287" t="e">
        <f>B60/(B62-B64)</f>
        <v>#DIV/0!</v>
      </c>
      <c r="C69" s="88"/>
      <c r="D69" s="293"/>
      <c r="E69" s="293"/>
      <c r="F69" s="293"/>
      <c r="G69" s="293"/>
      <c r="H69" s="293"/>
      <c r="I69" s="293"/>
      <c r="J69" s="293"/>
      <c r="K69" s="293"/>
      <c r="L69" s="293"/>
      <c r="M69" s="293"/>
      <c r="N69" s="293"/>
      <c r="O69" s="293"/>
    </row>
    <row r="70" spans="1:15" ht="12.75">
      <c r="A70" s="42"/>
      <c r="B70" s="87"/>
      <c r="C70" s="88"/>
      <c r="D70" s="293"/>
      <c r="E70" s="293"/>
      <c r="F70" s="293"/>
      <c r="G70" s="293"/>
      <c r="H70" s="293"/>
      <c r="I70" s="293"/>
      <c r="J70" s="293"/>
      <c r="K70" s="293"/>
      <c r="L70" s="293"/>
      <c r="M70" s="293"/>
      <c r="N70" s="293"/>
      <c r="O70" s="293"/>
    </row>
    <row r="71" spans="3:15" ht="13.5" thickBot="1"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</row>
    <row r="72" spans="3:15" ht="12.75">
      <c r="C72" s="251" t="s">
        <v>40</v>
      </c>
      <c r="D72" s="252">
        <f>D16+D29+D42+D55+D68</f>
        <v>139999999.99953</v>
      </c>
      <c r="E72" s="252">
        <f aca="true" t="shared" si="12" ref="E72:O72">E16+E29+E42+E55+E68</f>
        <v>128916666.66623382</v>
      </c>
      <c r="F72" s="252">
        <f t="shared" si="12"/>
        <v>107218999.99963993</v>
      </c>
      <c r="G72" s="252">
        <f t="shared" si="12"/>
        <v>84601859.99971579</v>
      </c>
      <c r="H72" s="252">
        <f t="shared" si="12"/>
        <v>61037146.79979485</v>
      </c>
      <c r="I72" s="252">
        <f t="shared" si="12"/>
        <v>36496004.32787725</v>
      </c>
      <c r="J72" s="252">
        <f t="shared" si="12"/>
        <v>10948801.298363019</v>
      </c>
      <c r="K72" s="252">
        <f t="shared" si="12"/>
        <v>2.2770376142777103E-07</v>
      </c>
      <c r="L72" s="252">
        <f t="shared" si="12"/>
        <v>2.322578366563265E-07</v>
      </c>
      <c r="M72" s="252">
        <f t="shared" si="12"/>
        <v>2.3690299338945303E-07</v>
      </c>
      <c r="N72" s="252">
        <f t="shared" si="12"/>
        <v>2.416410532572421E-07</v>
      </c>
      <c r="O72" s="253">
        <f t="shared" si="12"/>
        <v>0</v>
      </c>
    </row>
    <row r="73" spans="3:15" ht="13.5" thickBot="1">
      <c r="C73" s="254" t="s">
        <v>41</v>
      </c>
      <c r="D73" s="255" t="e">
        <f>D15+D28+D41+D54+D67</f>
        <v>#DIV/0!</v>
      </c>
      <c r="E73" s="255">
        <f aca="true" t="shared" si="13" ref="E73:O73">E15+E28+E41+E54+E67</f>
        <v>18759854.166603684</v>
      </c>
      <c r="F73" s="255">
        <f t="shared" si="13"/>
        <v>28488897.499904357</v>
      </c>
      <c r="G73" s="255">
        <f t="shared" si="13"/>
        <v>28192022.249905344</v>
      </c>
      <c r="H73" s="255">
        <f t="shared" si="13"/>
        <v>27871876.430906415</v>
      </c>
      <c r="I73" s="255">
        <f t="shared" si="13"/>
        <v>27527647.97024758</v>
      </c>
      <c r="J73" s="255">
        <f t="shared" si="13"/>
        <v>27158501.62059002</v>
      </c>
      <c r="K73" s="255">
        <f t="shared" si="13"/>
        <v>11265495.375918398</v>
      </c>
      <c r="L73" s="255">
        <f t="shared" si="13"/>
        <v>0</v>
      </c>
      <c r="M73" s="255">
        <f t="shared" si="13"/>
        <v>0</v>
      </c>
      <c r="N73" s="255">
        <f t="shared" si="13"/>
        <v>0</v>
      </c>
      <c r="O73" s="256">
        <f t="shared" si="13"/>
        <v>169264295.3140758</v>
      </c>
    </row>
    <row r="75" ht="12.75">
      <c r="A75" s="257" t="s">
        <v>42</v>
      </c>
    </row>
    <row r="76" spans="1:2" ht="12.75">
      <c r="A76" s="52">
        <v>1</v>
      </c>
      <c r="B76" s="43" t="s">
        <v>39</v>
      </c>
    </row>
    <row r="77" spans="1:2" ht="12.75">
      <c r="A77" s="52">
        <v>2</v>
      </c>
      <c r="B77" s="112" t="s">
        <v>56</v>
      </c>
    </row>
    <row r="78" spans="1:2" ht="12.75">
      <c r="A78" s="52">
        <v>3</v>
      </c>
      <c r="B78" s="112" t="s">
        <v>55</v>
      </c>
    </row>
    <row r="79" ht="12.75">
      <c r="A79" s="257"/>
    </row>
    <row r="80" spans="1:2" ht="12.75">
      <c r="A80" s="257"/>
      <c r="B80" s="112"/>
    </row>
    <row r="81" spans="1:2" ht="12.75">
      <c r="A81" s="257"/>
      <c r="B81" s="112"/>
    </row>
    <row r="82" spans="1:2" ht="12.75">
      <c r="A82" s="257"/>
      <c r="B82" s="112"/>
    </row>
    <row r="84" ht="12.75">
      <c r="B84" s="112"/>
    </row>
    <row r="85" ht="12.75">
      <c r="B85" s="112"/>
    </row>
  </sheetData>
  <sheetProtection password="DCCD" sheet="1" formatColumns="0" formatRows="0" autoFilter="0" pivotTables="0"/>
  <dataValidations count="1">
    <dataValidation type="list" allowBlank="1" showInputMessage="1" showErrorMessage="1" prompt="Izaberite sa liste" sqref="A1">
      <formula1>$R$5:$R$7</formula1>
    </dataValidation>
  </dataValidations>
  <printOptions horizontalCentered="1" verticalCentered="1"/>
  <pageMargins left="0.5" right="0.5" top="0.5" bottom="0.5" header="0.5" footer="0.5"/>
  <pageSetup blackAndWhite="1" horizontalDpi="600" verticalDpi="600" orientation="landscape" paperSize="9" scale="60" r:id="rId3"/>
  <rowBreaks count="1" manualBreakCount="1">
    <brk id="43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O48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9.57421875" style="297" bestFit="1" customWidth="1"/>
    <col min="2" max="2" width="23.421875" style="297" bestFit="1" customWidth="1"/>
    <col min="3" max="7" width="9.140625" style="297" customWidth="1"/>
    <col min="8" max="55" width="10.140625" style="297" bestFit="1" customWidth="1"/>
    <col min="56" max="79" width="9.140625" style="297" customWidth="1"/>
    <col min="80" max="80" width="11.140625" style="297" customWidth="1"/>
    <col min="81" max="81" width="9.28125" style="297" bestFit="1" customWidth="1"/>
    <col min="82" max="82" width="9.140625" style="297" customWidth="1"/>
    <col min="83" max="103" width="10.140625" style="297" bestFit="1" customWidth="1"/>
    <col min="104" max="105" width="9.140625" style="297" customWidth="1"/>
    <col min="106" max="106" width="10.140625" style="297" customWidth="1"/>
    <col min="107" max="148" width="9.140625" style="297" customWidth="1"/>
    <col min="149" max="16384" width="9.140625" style="297" customWidth="1"/>
  </cols>
  <sheetData>
    <row r="1" spans="2:145" ht="22.5" customHeight="1">
      <c r="B1" s="301" t="s">
        <v>62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3">
        <f>Кредит!D2</f>
        <v>123</v>
      </c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>
        <f>Кредит!E4</f>
        <v>125.46000000000001</v>
      </c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>
        <f>Кредит!F4</f>
        <v>127.96920000000001</v>
      </c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  <c r="BB1" s="303">
        <f>Кредит!G4</f>
        <v>130.52858400000002</v>
      </c>
      <c r="BC1" s="303"/>
      <c r="BD1" s="303"/>
      <c r="BE1" s="303"/>
      <c r="BF1" s="303"/>
      <c r="BG1" s="303"/>
      <c r="BH1" s="303"/>
      <c r="BI1" s="303"/>
      <c r="BJ1" s="303"/>
      <c r="BK1" s="303"/>
      <c r="BL1" s="303"/>
      <c r="BM1" s="303"/>
      <c r="BN1" s="303"/>
      <c r="BO1" s="303">
        <f>Кредит!H4</f>
        <v>133.13915568000002</v>
      </c>
      <c r="BP1" s="303"/>
      <c r="BQ1" s="303"/>
      <c r="BR1" s="303"/>
      <c r="BS1" s="303"/>
      <c r="BT1" s="303"/>
      <c r="BU1" s="303"/>
      <c r="BV1" s="303"/>
      <c r="BW1" s="303"/>
      <c r="BX1" s="303"/>
      <c r="BY1" s="303"/>
      <c r="BZ1" s="303"/>
      <c r="CA1" s="303"/>
      <c r="CB1" s="303">
        <f>Кредит!I4</f>
        <v>135.80193879360002</v>
      </c>
      <c r="CC1" s="303"/>
      <c r="CD1" s="303"/>
      <c r="CE1" s="303"/>
      <c r="CF1" s="303"/>
      <c r="CG1" s="303"/>
      <c r="CH1" s="303"/>
      <c r="CI1" s="303"/>
      <c r="CJ1" s="303"/>
      <c r="CK1" s="303"/>
      <c r="CL1" s="303"/>
      <c r="CM1" s="303"/>
      <c r="CN1" s="303"/>
      <c r="CO1" s="303">
        <f>Кредит!J4</f>
        <v>138.517977569472</v>
      </c>
      <c r="CP1" s="303"/>
      <c r="CQ1" s="303"/>
      <c r="CR1" s="303"/>
      <c r="CS1" s="303"/>
      <c r="CT1" s="303"/>
      <c r="CU1" s="303"/>
      <c r="CV1" s="303"/>
      <c r="CW1" s="303"/>
      <c r="CX1" s="303"/>
      <c r="CY1" s="303"/>
      <c r="CZ1" s="303"/>
      <c r="DA1" s="303"/>
      <c r="DB1" s="303">
        <f>Кредит!K4</f>
        <v>141.28833712086146</v>
      </c>
      <c r="DC1" s="303"/>
      <c r="DD1" s="303"/>
      <c r="DE1" s="303"/>
      <c r="DF1" s="303"/>
      <c r="DG1" s="303"/>
      <c r="DH1" s="303"/>
      <c r="DI1" s="303"/>
      <c r="DJ1" s="303"/>
      <c r="DK1" s="303"/>
      <c r="DL1" s="303"/>
      <c r="DM1" s="303"/>
      <c r="DN1" s="303"/>
      <c r="DO1" s="303">
        <f>Кредит!L4</f>
        <v>144.1141038632787</v>
      </c>
      <c r="DP1" s="303"/>
      <c r="DQ1" s="303"/>
      <c r="DR1" s="303"/>
      <c r="DS1" s="303"/>
      <c r="DT1" s="303"/>
      <c r="DU1" s="303"/>
      <c r="DV1" s="303"/>
      <c r="DW1" s="303"/>
      <c r="DX1" s="303"/>
      <c r="DY1" s="303"/>
      <c r="DZ1" s="303"/>
      <c r="EA1" s="303"/>
      <c r="EB1" s="303">
        <f>Кредит!M4</f>
        <v>146.9963859405443</v>
      </c>
      <c r="EC1" s="303"/>
      <c r="ED1" s="303"/>
      <c r="EE1" s="303"/>
      <c r="EF1" s="303"/>
      <c r="EG1" s="303"/>
      <c r="EH1" s="303"/>
      <c r="EI1" s="303"/>
      <c r="EJ1" s="303"/>
      <c r="EK1" s="303"/>
      <c r="EL1" s="303"/>
      <c r="EM1" s="303"/>
      <c r="EN1" s="303"/>
      <c r="EO1" s="303">
        <f>Кредит!N4</f>
        <v>149.93631365935516</v>
      </c>
    </row>
    <row r="2" spans="2:145" ht="12.75">
      <c r="B2" s="298"/>
      <c r="C2" s="344">
        <v>2016</v>
      </c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04">
        <v>2016</v>
      </c>
      <c r="P2" s="344">
        <v>2017</v>
      </c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04">
        <v>2017</v>
      </c>
      <c r="AC2" s="344">
        <v>2018</v>
      </c>
      <c r="AD2" s="344"/>
      <c r="AE2" s="344"/>
      <c r="AF2" s="344"/>
      <c r="AG2" s="344"/>
      <c r="AH2" s="344"/>
      <c r="AI2" s="344"/>
      <c r="AJ2" s="344"/>
      <c r="AK2" s="344"/>
      <c r="AL2" s="344"/>
      <c r="AM2" s="344"/>
      <c r="AN2" s="344"/>
      <c r="AO2" s="304">
        <v>2018</v>
      </c>
      <c r="AP2" s="344">
        <v>2019</v>
      </c>
      <c r="AQ2" s="344"/>
      <c r="AR2" s="344"/>
      <c r="AS2" s="344"/>
      <c r="AT2" s="344"/>
      <c r="AU2" s="344"/>
      <c r="AV2" s="344"/>
      <c r="AW2" s="344"/>
      <c r="AX2" s="344"/>
      <c r="AY2" s="344"/>
      <c r="AZ2" s="344"/>
      <c r="BA2" s="344"/>
      <c r="BB2" s="304">
        <v>2019</v>
      </c>
      <c r="BC2" s="344">
        <v>2020</v>
      </c>
      <c r="BD2" s="344"/>
      <c r="BE2" s="344"/>
      <c r="BF2" s="344"/>
      <c r="BG2" s="344"/>
      <c r="BH2" s="344"/>
      <c r="BI2" s="344"/>
      <c r="BJ2" s="344"/>
      <c r="BK2" s="344"/>
      <c r="BL2" s="344"/>
      <c r="BM2" s="344"/>
      <c r="BN2" s="344"/>
      <c r="BO2" s="304">
        <v>2020</v>
      </c>
      <c r="BP2" s="344">
        <v>2021</v>
      </c>
      <c r="BQ2" s="344"/>
      <c r="BR2" s="344"/>
      <c r="BS2" s="344"/>
      <c r="BT2" s="344"/>
      <c r="BU2" s="344"/>
      <c r="BV2" s="344"/>
      <c r="BW2" s="344"/>
      <c r="BX2" s="344"/>
      <c r="BY2" s="344"/>
      <c r="BZ2" s="344"/>
      <c r="CA2" s="344"/>
      <c r="CB2" s="304">
        <v>2021</v>
      </c>
      <c r="CC2" s="344">
        <v>2022</v>
      </c>
      <c r="CD2" s="344"/>
      <c r="CE2" s="344"/>
      <c r="CF2" s="344"/>
      <c r="CG2" s="344"/>
      <c r="CH2" s="344"/>
      <c r="CI2" s="344"/>
      <c r="CJ2" s="344"/>
      <c r="CK2" s="344"/>
      <c r="CL2" s="344"/>
      <c r="CM2" s="344"/>
      <c r="CN2" s="344"/>
      <c r="CO2" s="304">
        <v>2022</v>
      </c>
      <c r="CP2" s="344">
        <v>2023</v>
      </c>
      <c r="CQ2" s="344"/>
      <c r="CR2" s="344"/>
      <c r="CS2" s="344"/>
      <c r="CT2" s="344"/>
      <c r="CU2" s="344"/>
      <c r="CV2" s="344"/>
      <c r="CW2" s="344"/>
      <c r="CX2" s="344"/>
      <c r="CY2" s="344"/>
      <c r="CZ2" s="344"/>
      <c r="DA2" s="344"/>
      <c r="DB2" s="304">
        <v>2023</v>
      </c>
      <c r="DC2" s="344">
        <v>2024</v>
      </c>
      <c r="DD2" s="344"/>
      <c r="DE2" s="344"/>
      <c r="DF2" s="344"/>
      <c r="DG2" s="344"/>
      <c r="DH2" s="344"/>
      <c r="DI2" s="344"/>
      <c r="DJ2" s="344"/>
      <c r="DK2" s="344"/>
      <c r="DL2" s="344"/>
      <c r="DM2" s="344"/>
      <c r="DN2" s="344"/>
      <c r="DO2" s="304">
        <v>2024</v>
      </c>
      <c r="DP2" s="344">
        <v>2025</v>
      </c>
      <c r="DQ2" s="344"/>
      <c r="DR2" s="344"/>
      <c r="DS2" s="344"/>
      <c r="DT2" s="344"/>
      <c r="DU2" s="344"/>
      <c r="DV2" s="344"/>
      <c r="DW2" s="344"/>
      <c r="DX2" s="344"/>
      <c r="DY2" s="344"/>
      <c r="DZ2" s="344"/>
      <c r="EA2" s="344"/>
      <c r="EB2" s="304">
        <v>2025</v>
      </c>
      <c r="EC2" s="344">
        <v>2026</v>
      </c>
      <c r="ED2" s="344"/>
      <c r="EE2" s="344"/>
      <c r="EF2" s="344"/>
      <c r="EG2" s="344"/>
      <c r="EH2" s="344"/>
      <c r="EI2" s="344"/>
      <c r="EJ2" s="344"/>
      <c r="EK2" s="344"/>
      <c r="EL2" s="344"/>
      <c r="EM2" s="344"/>
      <c r="EN2" s="344"/>
      <c r="EO2" s="304">
        <v>2026</v>
      </c>
    </row>
    <row r="3" spans="2:145" ht="12.75">
      <c r="B3" s="298" t="s">
        <v>231</v>
      </c>
      <c r="C3" s="305">
        <v>1</v>
      </c>
      <c r="D3" s="306">
        <f>C3+1</f>
        <v>2</v>
      </c>
      <c r="E3" s="306">
        <f aca="true" t="shared" si="0" ref="E3:N3">D3+1</f>
        <v>3</v>
      </c>
      <c r="F3" s="306">
        <f t="shared" si="0"/>
        <v>4</v>
      </c>
      <c r="G3" s="306">
        <f t="shared" si="0"/>
        <v>5</v>
      </c>
      <c r="H3" s="306">
        <f t="shared" si="0"/>
        <v>6</v>
      </c>
      <c r="I3" s="306">
        <f t="shared" si="0"/>
        <v>7</v>
      </c>
      <c r="J3" s="306">
        <f t="shared" si="0"/>
        <v>8</v>
      </c>
      <c r="K3" s="306">
        <f t="shared" si="0"/>
        <v>9</v>
      </c>
      <c r="L3" s="306">
        <f t="shared" si="0"/>
        <v>10</v>
      </c>
      <c r="M3" s="306">
        <f t="shared" si="0"/>
        <v>11</v>
      </c>
      <c r="N3" s="306">
        <f t="shared" si="0"/>
        <v>12</v>
      </c>
      <c r="O3" s="307" t="s">
        <v>64</v>
      </c>
      <c r="P3" s="306">
        <v>1</v>
      </c>
      <c r="Q3" s="306">
        <f>P3+1</f>
        <v>2</v>
      </c>
      <c r="R3" s="306">
        <f aca="true" t="shared" si="1" ref="R3:AA3">Q3+1</f>
        <v>3</v>
      </c>
      <c r="S3" s="306">
        <f t="shared" si="1"/>
        <v>4</v>
      </c>
      <c r="T3" s="306">
        <f t="shared" si="1"/>
        <v>5</v>
      </c>
      <c r="U3" s="306">
        <f t="shared" si="1"/>
        <v>6</v>
      </c>
      <c r="V3" s="306">
        <f t="shared" si="1"/>
        <v>7</v>
      </c>
      <c r="W3" s="306">
        <f t="shared" si="1"/>
        <v>8</v>
      </c>
      <c r="X3" s="306">
        <f t="shared" si="1"/>
        <v>9</v>
      </c>
      <c r="Y3" s="306">
        <f t="shared" si="1"/>
        <v>10</v>
      </c>
      <c r="Z3" s="306">
        <f t="shared" si="1"/>
        <v>11</v>
      </c>
      <c r="AA3" s="306">
        <f t="shared" si="1"/>
        <v>12</v>
      </c>
      <c r="AB3" s="307" t="s">
        <v>64</v>
      </c>
      <c r="AC3" s="306">
        <v>1</v>
      </c>
      <c r="AD3" s="306">
        <f>AC3+1</f>
        <v>2</v>
      </c>
      <c r="AE3" s="306">
        <f aca="true" t="shared" si="2" ref="AE3:AN3">AD3+1</f>
        <v>3</v>
      </c>
      <c r="AF3" s="306">
        <f t="shared" si="2"/>
        <v>4</v>
      </c>
      <c r="AG3" s="306">
        <f t="shared" si="2"/>
        <v>5</v>
      </c>
      <c r="AH3" s="306">
        <f t="shared" si="2"/>
        <v>6</v>
      </c>
      <c r="AI3" s="306">
        <f t="shared" si="2"/>
        <v>7</v>
      </c>
      <c r="AJ3" s="306">
        <f t="shared" si="2"/>
        <v>8</v>
      </c>
      <c r="AK3" s="306">
        <f t="shared" si="2"/>
        <v>9</v>
      </c>
      <c r="AL3" s="306">
        <f t="shared" si="2"/>
        <v>10</v>
      </c>
      <c r="AM3" s="306">
        <f t="shared" si="2"/>
        <v>11</v>
      </c>
      <c r="AN3" s="306">
        <f t="shared" si="2"/>
        <v>12</v>
      </c>
      <c r="AO3" s="307" t="s">
        <v>64</v>
      </c>
      <c r="AP3" s="306">
        <v>1</v>
      </c>
      <c r="AQ3" s="306">
        <f>AP3+1</f>
        <v>2</v>
      </c>
      <c r="AR3" s="306">
        <f aca="true" t="shared" si="3" ref="AR3:BA3">AQ3+1</f>
        <v>3</v>
      </c>
      <c r="AS3" s="306">
        <f t="shared" si="3"/>
        <v>4</v>
      </c>
      <c r="AT3" s="306">
        <f t="shared" si="3"/>
        <v>5</v>
      </c>
      <c r="AU3" s="306">
        <f t="shared" si="3"/>
        <v>6</v>
      </c>
      <c r="AV3" s="306">
        <f t="shared" si="3"/>
        <v>7</v>
      </c>
      <c r="AW3" s="306">
        <f t="shared" si="3"/>
        <v>8</v>
      </c>
      <c r="AX3" s="306">
        <f t="shared" si="3"/>
        <v>9</v>
      </c>
      <c r="AY3" s="306">
        <f t="shared" si="3"/>
        <v>10</v>
      </c>
      <c r="AZ3" s="306">
        <f t="shared" si="3"/>
        <v>11</v>
      </c>
      <c r="BA3" s="306">
        <f t="shared" si="3"/>
        <v>12</v>
      </c>
      <c r="BB3" s="307" t="s">
        <v>64</v>
      </c>
      <c r="BC3" s="306">
        <v>1</v>
      </c>
      <c r="BD3" s="306">
        <f>BC3+1</f>
        <v>2</v>
      </c>
      <c r="BE3" s="306">
        <f aca="true" t="shared" si="4" ref="BE3:BN3">BD3+1</f>
        <v>3</v>
      </c>
      <c r="BF3" s="306">
        <f t="shared" si="4"/>
        <v>4</v>
      </c>
      <c r="BG3" s="306">
        <f t="shared" si="4"/>
        <v>5</v>
      </c>
      <c r="BH3" s="306">
        <f t="shared" si="4"/>
        <v>6</v>
      </c>
      <c r="BI3" s="306">
        <f t="shared" si="4"/>
        <v>7</v>
      </c>
      <c r="BJ3" s="306">
        <f t="shared" si="4"/>
        <v>8</v>
      </c>
      <c r="BK3" s="306">
        <f t="shared" si="4"/>
        <v>9</v>
      </c>
      <c r="BL3" s="306">
        <f t="shared" si="4"/>
        <v>10</v>
      </c>
      <c r="BM3" s="306">
        <f t="shared" si="4"/>
        <v>11</v>
      </c>
      <c r="BN3" s="306">
        <f t="shared" si="4"/>
        <v>12</v>
      </c>
      <c r="BO3" s="307" t="s">
        <v>64</v>
      </c>
      <c r="BP3" s="306">
        <v>1</v>
      </c>
      <c r="BQ3" s="306">
        <f>BP3+1</f>
        <v>2</v>
      </c>
      <c r="BR3" s="306">
        <f aca="true" t="shared" si="5" ref="BR3:CA3">BQ3+1</f>
        <v>3</v>
      </c>
      <c r="BS3" s="306">
        <f t="shared" si="5"/>
        <v>4</v>
      </c>
      <c r="BT3" s="306">
        <f t="shared" si="5"/>
        <v>5</v>
      </c>
      <c r="BU3" s="306">
        <f t="shared" si="5"/>
        <v>6</v>
      </c>
      <c r="BV3" s="306">
        <f t="shared" si="5"/>
        <v>7</v>
      </c>
      <c r="BW3" s="306">
        <f t="shared" si="5"/>
        <v>8</v>
      </c>
      <c r="BX3" s="306">
        <f t="shared" si="5"/>
        <v>9</v>
      </c>
      <c r="BY3" s="306">
        <f t="shared" si="5"/>
        <v>10</v>
      </c>
      <c r="BZ3" s="306">
        <f t="shared" si="5"/>
        <v>11</v>
      </c>
      <c r="CA3" s="306">
        <f t="shared" si="5"/>
        <v>12</v>
      </c>
      <c r="CB3" s="307" t="s">
        <v>64</v>
      </c>
      <c r="CC3" s="306">
        <v>1</v>
      </c>
      <c r="CD3" s="306">
        <f>CC3+1</f>
        <v>2</v>
      </c>
      <c r="CE3" s="306">
        <f aca="true" t="shared" si="6" ref="CE3:CN3">CD3+1</f>
        <v>3</v>
      </c>
      <c r="CF3" s="306">
        <f t="shared" si="6"/>
        <v>4</v>
      </c>
      <c r="CG3" s="306">
        <f t="shared" si="6"/>
        <v>5</v>
      </c>
      <c r="CH3" s="306">
        <f t="shared" si="6"/>
        <v>6</v>
      </c>
      <c r="CI3" s="306">
        <f t="shared" si="6"/>
        <v>7</v>
      </c>
      <c r="CJ3" s="306">
        <f>CI3+1</f>
        <v>8</v>
      </c>
      <c r="CK3" s="306">
        <f t="shared" si="6"/>
        <v>9</v>
      </c>
      <c r="CL3" s="306">
        <f t="shared" si="6"/>
        <v>10</v>
      </c>
      <c r="CM3" s="306">
        <f t="shared" si="6"/>
        <v>11</v>
      </c>
      <c r="CN3" s="306">
        <f t="shared" si="6"/>
        <v>12</v>
      </c>
      <c r="CO3" s="307" t="s">
        <v>64</v>
      </c>
      <c r="CP3" s="306">
        <v>1</v>
      </c>
      <c r="CQ3" s="306">
        <f>CP3+1</f>
        <v>2</v>
      </c>
      <c r="CR3" s="306">
        <f aca="true" t="shared" si="7" ref="CR3:DA3">CQ3+1</f>
        <v>3</v>
      </c>
      <c r="CS3" s="306">
        <f t="shared" si="7"/>
        <v>4</v>
      </c>
      <c r="CT3" s="306">
        <f t="shared" si="7"/>
        <v>5</v>
      </c>
      <c r="CU3" s="306">
        <f t="shared" si="7"/>
        <v>6</v>
      </c>
      <c r="CV3" s="306">
        <f t="shared" si="7"/>
        <v>7</v>
      </c>
      <c r="CW3" s="306">
        <f t="shared" si="7"/>
        <v>8</v>
      </c>
      <c r="CX3" s="306">
        <f t="shared" si="7"/>
        <v>9</v>
      </c>
      <c r="CY3" s="306">
        <f t="shared" si="7"/>
        <v>10</v>
      </c>
      <c r="CZ3" s="306">
        <f t="shared" si="7"/>
        <v>11</v>
      </c>
      <c r="DA3" s="306">
        <f t="shared" si="7"/>
        <v>12</v>
      </c>
      <c r="DB3" s="307" t="s">
        <v>64</v>
      </c>
      <c r="DC3" s="306">
        <v>1</v>
      </c>
      <c r="DD3" s="306">
        <f>DC3+1</f>
        <v>2</v>
      </c>
      <c r="DE3" s="306">
        <f aca="true" t="shared" si="8" ref="DE3:DN3">DD3+1</f>
        <v>3</v>
      </c>
      <c r="DF3" s="306">
        <f t="shared" si="8"/>
        <v>4</v>
      </c>
      <c r="DG3" s="306">
        <f t="shared" si="8"/>
        <v>5</v>
      </c>
      <c r="DH3" s="306">
        <f t="shared" si="8"/>
        <v>6</v>
      </c>
      <c r="DI3" s="306">
        <f t="shared" si="8"/>
        <v>7</v>
      </c>
      <c r="DJ3" s="306">
        <f t="shared" si="8"/>
        <v>8</v>
      </c>
      <c r="DK3" s="306">
        <f t="shared" si="8"/>
        <v>9</v>
      </c>
      <c r="DL3" s="306">
        <f t="shared" si="8"/>
        <v>10</v>
      </c>
      <c r="DM3" s="306">
        <f t="shared" si="8"/>
        <v>11</v>
      </c>
      <c r="DN3" s="306">
        <f t="shared" si="8"/>
        <v>12</v>
      </c>
      <c r="DO3" s="307" t="s">
        <v>64</v>
      </c>
      <c r="DP3" s="306">
        <v>1</v>
      </c>
      <c r="DQ3" s="306">
        <f>DP3+1</f>
        <v>2</v>
      </c>
      <c r="DR3" s="306">
        <f aca="true" t="shared" si="9" ref="DR3:EA3">DQ3+1</f>
        <v>3</v>
      </c>
      <c r="DS3" s="306">
        <f t="shared" si="9"/>
        <v>4</v>
      </c>
      <c r="DT3" s="306">
        <f t="shared" si="9"/>
        <v>5</v>
      </c>
      <c r="DU3" s="306">
        <f t="shared" si="9"/>
        <v>6</v>
      </c>
      <c r="DV3" s="306">
        <f t="shared" si="9"/>
        <v>7</v>
      </c>
      <c r="DW3" s="306">
        <f t="shared" si="9"/>
        <v>8</v>
      </c>
      <c r="DX3" s="306">
        <f t="shared" si="9"/>
        <v>9</v>
      </c>
      <c r="DY3" s="306">
        <f t="shared" si="9"/>
        <v>10</v>
      </c>
      <c r="DZ3" s="306">
        <f t="shared" si="9"/>
        <v>11</v>
      </c>
      <c r="EA3" s="306">
        <f t="shared" si="9"/>
        <v>12</v>
      </c>
      <c r="EB3" s="307" t="s">
        <v>64</v>
      </c>
      <c r="EC3" s="306">
        <v>1</v>
      </c>
      <c r="ED3" s="306">
        <f>EC3+1</f>
        <v>2</v>
      </c>
      <c r="EE3" s="306">
        <f aca="true" t="shared" si="10" ref="EE3:EN3">ED3+1</f>
        <v>3</v>
      </c>
      <c r="EF3" s="306">
        <f t="shared" si="10"/>
        <v>4</v>
      </c>
      <c r="EG3" s="306">
        <f t="shared" si="10"/>
        <v>5</v>
      </c>
      <c r="EH3" s="306">
        <f t="shared" si="10"/>
        <v>6</v>
      </c>
      <c r="EI3" s="306">
        <f t="shared" si="10"/>
        <v>7</v>
      </c>
      <c r="EJ3" s="306">
        <f t="shared" si="10"/>
        <v>8</v>
      </c>
      <c r="EK3" s="306">
        <f t="shared" si="10"/>
        <v>9</v>
      </c>
      <c r="EL3" s="306">
        <f t="shared" si="10"/>
        <v>10</v>
      </c>
      <c r="EM3" s="306">
        <f t="shared" si="10"/>
        <v>11</v>
      </c>
      <c r="EN3" s="306">
        <f t="shared" si="10"/>
        <v>12</v>
      </c>
      <c r="EO3" s="307" t="s">
        <v>64</v>
      </c>
    </row>
    <row r="4" spans="1:145" ht="38.25">
      <c r="A4" s="308" t="s">
        <v>63</v>
      </c>
      <c r="B4" s="201" t="str">
        <f>Кредит!C7</f>
        <v>Кредит 1</v>
      </c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299"/>
      <c r="BE4" s="299"/>
      <c r="BF4" s="299"/>
      <c r="BG4" s="299"/>
      <c r="BH4" s="299"/>
      <c r="BI4" s="299"/>
      <c r="BJ4" s="299"/>
      <c r="BK4" s="299"/>
      <c r="BL4" s="299"/>
      <c r="BM4" s="299"/>
      <c r="BN4" s="299"/>
      <c r="BO4" s="299"/>
      <c r="BP4" s="299"/>
      <c r="BQ4" s="299"/>
      <c r="BR4" s="299"/>
      <c r="BS4" s="299"/>
      <c r="BT4" s="299"/>
      <c r="BU4" s="299"/>
      <c r="BV4" s="299"/>
      <c r="BW4" s="299"/>
      <c r="BX4" s="299"/>
      <c r="BY4" s="299"/>
      <c r="BZ4" s="299"/>
      <c r="CA4" s="299"/>
      <c r="CB4" s="300"/>
      <c r="CC4" s="299"/>
      <c r="CD4" s="299"/>
      <c r="CE4" s="299"/>
      <c r="CF4" s="299"/>
      <c r="CG4" s="299"/>
      <c r="CH4" s="299"/>
      <c r="CI4" s="299"/>
      <c r="CJ4" s="299"/>
      <c r="CK4" s="299"/>
      <c r="CL4" s="299"/>
      <c r="CM4" s="299"/>
      <c r="CN4" s="299"/>
      <c r="CO4" s="299"/>
      <c r="CP4" s="299"/>
      <c r="CQ4" s="299"/>
      <c r="CR4" s="299"/>
      <c r="CS4" s="299"/>
      <c r="CT4" s="299"/>
      <c r="CU4" s="299"/>
      <c r="CV4" s="299"/>
      <c r="CW4" s="299"/>
      <c r="CX4" s="299"/>
      <c r="CY4" s="299"/>
      <c r="CZ4" s="299"/>
      <c r="DA4" s="299"/>
      <c r="DB4" s="299"/>
      <c r="DC4" s="299"/>
      <c r="DD4" s="299"/>
      <c r="DE4" s="299"/>
      <c r="DF4" s="299"/>
      <c r="DG4" s="299"/>
      <c r="DH4" s="299"/>
      <c r="DI4" s="299"/>
      <c r="DJ4" s="299"/>
      <c r="DK4" s="299"/>
      <c r="DL4" s="299"/>
      <c r="DM4" s="299"/>
      <c r="DN4" s="299"/>
      <c r="DO4" s="299"/>
      <c r="DP4" s="299"/>
      <c r="DQ4" s="299"/>
      <c r="DR4" s="299"/>
      <c r="DS4" s="299"/>
      <c r="DT4" s="299"/>
      <c r="DU4" s="299"/>
      <c r="DV4" s="299"/>
      <c r="DW4" s="299"/>
      <c r="DX4" s="299"/>
      <c r="DY4" s="299"/>
      <c r="DZ4" s="299"/>
      <c r="EA4" s="299"/>
      <c r="EB4" s="299"/>
      <c r="EC4" s="299"/>
      <c r="ED4" s="299"/>
      <c r="EE4" s="299"/>
      <c r="EF4" s="299"/>
      <c r="EG4" s="299"/>
      <c r="EH4" s="299"/>
      <c r="EI4" s="299"/>
      <c r="EJ4" s="299"/>
      <c r="EK4" s="299"/>
      <c r="EL4" s="299"/>
      <c r="EM4" s="299"/>
      <c r="EN4" s="299"/>
      <c r="EO4" s="299"/>
    </row>
    <row r="5" spans="1:145" ht="12.75">
      <c r="A5" s="309">
        <f>Кредит!$B9/12</f>
        <v>0.002916666666666667</v>
      </c>
      <c r="B5" s="310" t="str">
        <f>Кредит!C9</f>
        <v>Камата - Евро</v>
      </c>
      <c r="C5" s="311"/>
      <c r="D5" s="312">
        <f aca="true" t="shared" si="11" ref="D5:N5">IF(C8&lt;1,0,C8*$A$5)</f>
        <v>0</v>
      </c>
      <c r="E5" s="312">
        <f t="shared" si="11"/>
        <v>0</v>
      </c>
      <c r="F5" s="312">
        <f t="shared" si="11"/>
        <v>0</v>
      </c>
      <c r="G5" s="312">
        <f t="shared" si="11"/>
        <v>0</v>
      </c>
      <c r="H5" s="312">
        <f t="shared" si="11"/>
        <v>0</v>
      </c>
      <c r="I5" s="312">
        <f>IF(H8&lt;1,0,H8*$A$5)</f>
        <v>3319.7831978208333</v>
      </c>
      <c r="J5" s="312">
        <f t="shared" si="11"/>
        <v>3319.7831978208333</v>
      </c>
      <c r="K5" s="312">
        <f t="shared" si="11"/>
        <v>3319.7831978208333</v>
      </c>
      <c r="L5" s="312">
        <f t="shared" si="11"/>
        <v>3319.7831978208333</v>
      </c>
      <c r="M5" s="312">
        <f t="shared" si="11"/>
        <v>3319.7831978208333</v>
      </c>
      <c r="N5" s="312">
        <f t="shared" si="11"/>
        <v>3319.7831978208333</v>
      </c>
      <c r="O5" s="313">
        <f>SUM(C5:N5)</f>
        <v>19918.699186925</v>
      </c>
      <c r="P5" s="312">
        <f>IF(O8&lt;1,0,O8*$A$5)</f>
        <v>3319.7831978208333</v>
      </c>
      <c r="Q5" s="312">
        <f>IF(P8&lt;1,0,P8*$A$5)</f>
        <v>3319.7831978208333</v>
      </c>
      <c r="R5" s="312">
        <f>IF(Q8&lt;1,0,Q8*$A$5)</f>
        <v>3319.7831978208333</v>
      </c>
      <c r="S5" s="312">
        <f>IF(R8&lt;1,0,R8*$A$5)</f>
        <v>3319.7831978208333</v>
      </c>
      <c r="T5" s="312">
        <f>IF(S8&lt;1,0,S8*$A$5)</f>
        <v>3319.7831978208333</v>
      </c>
      <c r="U5" s="312">
        <f aca="true" t="shared" si="12" ref="U5:AA5">IF(T8&lt;1,0,T8*$A$5)</f>
        <v>3319.7831978208333</v>
      </c>
      <c r="V5" s="312">
        <f t="shared" si="12"/>
        <v>3273.675097851099</v>
      </c>
      <c r="W5" s="312">
        <f t="shared" si="12"/>
        <v>3227.5669978813653</v>
      </c>
      <c r="X5" s="312">
        <f t="shared" si="12"/>
        <v>3181.4588979116315</v>
      </c>
      <c r="Y5" s="312">
        <f t="shared" si="12"/>
        <v>3135.3507979418973</v>
      </c>
      <c r="Z5" s="312">
        <f t="shared" si="12"/>
        <v>3089.2426979721636</v>
      </c>
      <c r="AA5" s="312">
        <f t="shared" si="12"/>
        <v>3043.1345980024294</v>
      </c>
      <c r="AB5" s="313">
        <f>SUM(P5:AA5)</f>
        <v>38869.128274485585</v>
      </c>
      <c r="AC5" s="312">
        <f aca="true" t="shared" si="13" ref="AC5:AN5">IF(AB8&lt;1,0,AB8*$A$5)</f>
        <v>2997.0264980326956</v>
      </c>
      <c r="AD5" s="312">
        <f t="shared" si="13"/>
        <v>2950.918398062962</v>
      </c>
      <c r="AE5" s="312">
        <f t="shared" si="13"/>
        <v>2904.8102980932276</v>
      </c>
      <c r="AF5" s="312">
        <f t="shared" si="13"/>
        <v>2858.702198123494</v>
      </c>
      <c r="AG5" s="312">
        <f t="shared" si="13"/>
        <v>2812.5940981537597</v>
      </c>
      <c r="AH5" s="312">
        <f t="shared" si="13"/>
        <v>2766.485998184026</v>
      </c>
      <c r="AI5" s="312">
        <f t="shared" si="13"/>
        <v>2720.377898214292</v>
      </c>
      <c r="AJ5" s="312">
        <f t="shared" si="13"/>
        <v>2674.269798244558</v>
      </c>
      <c r="AK5" s="312">
        <f t="shared" si="13"/>
        <v>2628.161698274824</v>
      </c>
      <c r="AL5" s="312">
        <f t="shared" si="13"/>
        <v>2582.0535983050904</v>
      </c>
      <c r="AM5" s="312">
        <f t="shared" si="13"/>
        <v>2535.945498335356</v>
      </c>
      <c r="AN5" s="312">
        <f t="shared" si="13"/>
        <v>2489.8373983656224</v>
      </c>
      <c r="AO5" s="313">
        <f>SUM(AC5:AN5)</f>
        <v>32921.183378389906</v>
      </c>
      <c r="AP5" s="312">
        <f aca="true" t="shared" si="14" ref="AP5:BA5">IF(AO8&lt;1,0,AO8*$A$5)</f>
        <v>2443.7292983958882</v>
      </c>
      <c r="AQ5" s="312">
        <f t="shared" si="14"/>
        <v>2397.6211984261545</v>
      </c>
      <c r="AR5" s="312">
        <f t="shared" si="14"/>
        <v>2351.5130984564207</v>
      </c>
      <c r="AS5" s="312">
        <f t="shared" si="14"/>
        <v>2305.4049984866865</v>
      </c>
      <c r="AT5" s="312">
        <f t="shared" si="14"/>
        <v>2259.2968985169528</v>
      </c>
      <c r="AU5" s="312">
        <f t="shared" si="14"/>
        <v>2213.1887985472185</v>
      </c>
      <c r="AV5" s="312">
        <f t="shared" si="14"/>
        <v>2167.080698577485</v>
      </c>
      <c r="AW5" s="312">
        <f t="shared" si="14"/>
        <v>2120.972598607751</v>
      </c>
      <c r="AX5" s="312">
        <f t="shared" si="14"/>
        <v>2074.864498638017</v>
      </c>
      <c r="AY5" s="312">
        <f t="shared" si="14"/>
        <v>2028.756398668283</v>
      </c>
      <c r="AZ5" s="312">
        <f t="shared" si="14"/>
        <v>1982.648298698549</v>
      </c>
      <c r="BA5" s="312">
        <f t="shared" si="14"/>
        <v>1936.540198728815</v>
      </c>
      <c r="BB5" s="313">
        <f>SUM(AP5:BA5)</f>
        <v>26281.616982748223</v>
      </c>
      <c r="BC5" s="312">
        <f>IF(BB8&lt;1,0,BB8*$A$5)</f>
        <v>1890.432098759081</v>
      </c>
      <c r="BD5" s="312">
        <f aca="true" t="shared" si="15" ref="BD5:BN5">IF(BC8&lt;1,0,BC8*$A$5)</f>
        <v>1844.3239987893473</v>
      </c>
      <c r="BE5" s="312">
        <f t="shared" si="15"/>
        <v>1798.2158988196134</v>
      </c>
      <c r="BF5" s="312">
        <f t="shared" si="15"/>
        <v>1752.1077988498794</v>
      </c>
      <c r="BG5" s="312">
        <f t="shared" si="15"/>
        <v>1705.9996988801454</v>
      </c>
      <c r="BH5" s="312">
        <f t="shared" si="15"/>
        <v>1659.8915989104114</v>
      </c>
      <c r="BI5" s="312">
        <f t="shared" si="15"/>
        <v>1613.7834989406776</v>
      </c>
      <c r="BJ5" s="312">
        <f t="shared" si="15"/>
        <v>1567.6753989709437</v>
      </c>
      <c r="BK5" s="312">
        <f t="shared" si="15"/>
        <v>1521.56729900121</v>
      </c>
      <c r="BL5" s="312">
        <f t="shared" si="15"/>
        <v>1475.4591990314761</v>
      </c>
      <c r="BM5" s="312">
        <f t="shared" si="15"/>
        <v>1429.3510990617424</v>
      </c>
      <c r="BN5" s="312">
        <f t="shared" si="15"/>
        <v>1383.2429990920086</v>
      </c>
      <c r="BO5" s="313">
        <f>SUM(BC5:BN5)</f>
        <v>19642.05058710654</v>
      </c>
      <c r="BP5" s="312">
        <f>IF(BO8&lt;1,0,BO8*$A$5)</f>
        <v>1337.1348991222749</v>
      </c>
      <c r="BQ5" s="312">
        <f aca="true" t="shared" si="16" ref="BQ5:CA5">IF(BP8&lt;1,0,BP8*$A$5)</f>
        <v>1291.0267991525411</v>
      </c>
      <c r="BR5" s="312">
        <f t="shared" si="16"/>
        <v>1244.9186991828074</v>
      </c>
      <c r="BS5" s="312">
        <f t="shared" si="16"/>
        <v>1198.8105992130736</v>
      </c>
      <c r="BT5" s="312">
        <f t="shared" si="16"/>
        <v>1152.7024992433396</v>
      </c>
      <c r="BU5" s="312">
        <f t="shared" si="16"/>
        <v>1106.5943992736059</v>
      </c>
      <c r="BV5" s="312">
        <f t="shared" si="16"/>
        <v>1060.486299303872</v>
      </c>
      <c r="BW5" s="312">
        <f t="shared" si="16"/>
        <v>1014.3781993341385</v>
      </c>
      <c r="BX5" s="312">
        <f t="shared" si="16"/>
        <v>968.2700993644047</v>
      </c>
      <c r="BY5" s="312">
        <f t="shared" si="16"/>
        <v>922.1619993946709</v>
      </c>
      <c r="BZ5" s="312">
        <f t="shared" si="16"/>
        <v>876.0538994249372</v>
      </c>
      <c r="CA5" s="312">
        <f t="shared" si="16"/>
        <v>829.9457994552033</v>
      </c>
      <c r="CB5" s="313">
        <f>SUM(BP5:CA5)</f>
        <v>13002.484191464868</v>
      </c>
      <c r="CC5" s="312">
        <f aca="true" t="shared" si="17" ref="CC5:CN5">IF(CB8&lt;1,0,CB8*$A$5)</f>
        <v>783.8376994854696</v>
      </c>
      <c r="CD5" s="312">
        <f t="shared" si="17"/>
        <v>737.7295995157358</v>
      </c>
      <c r="CE5" s="312">
        <f t="shared" si="17"/>
        <v>691.621499546002</v>
      </c>
      <c r="CF5" s="312">
        <f t="shared" si="17"/>
        <v>645.5133995762683</v>
      </c>
      <c r="CG5" s="312">
        <f t="shared" si="17"/>
        <v>599.4052996065345</v>
      </c>
      <c r="CH5" s="312">
        <f t="shared" si="17"/>
        <v>553.2971996368008</v>
      </c>
      <c r="CI5" s="312">
        <f t="shared" si="17"/>
        <v>507.189099667067</v>
      </c>
      <c r="CJ5" s="312">
        <f>IF(CI8&lt;1,0,CI8*$A$5)</f>
        <v>461.08099969733325</v>
      </c>
      <c r="CK5" s="312">
        <f t="shared" si="17"/>
        <v>414.9728997275995</v>
      </c>
      <c r="CL5" s="312">
        <f t="shared" si="17"/>
        <v>368.8647997578657</v>
      </c>
      <c r="CM5" s="312">
        <f t="shared" si="17"/>
        <v>322.75669978813187</v>
      </c>
      <c r="CN5" s="312">
        <f t="shared" si="17"/>
        <v>276.64859981839805</v>
      </c>
      <c r="CO5" s="313">
        <f>SUM(CC5:CN5)</f>
        <v>6362.917795823207</v>
      </c>
      <c r="CP5" s="312">
        <f>IF(CO8&lt;1,0,CO8*$A$5)</f>
        <v>230.54049984866424</v>
      </c>
      <c r="CQ5" s="312">
        <f>IF(CP8&lt;1,0,CP8*$A$5)</f>
        <v>184.43239987893045</v>
      </c>
      <c r="CR5" s="312">
        <f aca="true" t="shared" si="18" ref="CR5:DA5">IF(CQ8&lt;1,0,CQ8*$A$5)</f>
        <v>138.32429990919667</v>
      </c>
      <c r="CS5" s="312">
        <f t="shared" si="18"/>
        <v>92.21619993946288</v>
      </c>
      <c r="CT5" s="312">
        <f t="shared" si="18"/>
        <v>46.10809996972909</v>
      </c>
      <c r="CU5" s="312">
        <f t="shared" si="18"/>
        <v>0</v>
      </c>
      <c r="CV5" s="312">
        <f t="shared" si="18"/>
        <v>0</v>
      </c>
      <c r="CW5" s="312">
        <f t="shared" si="18"/>
        <v>0</v>
      </c>
      <c r="CX5" s="312">
        <f t="shared" si="18"/>
        <v>0</v>
      </c>
      <c r="CY5" s="312">
        <f t="shared" si="18"/>
        <v>0</v>
      </c>
      <c r="CZ5" s="312">
        <f t="shared" si="18"/>
        <v>0</v>
      </c>
      <c r="DA5" s="312">
        <f t="shared" si="18"/>
        <v>0</v>
      </c>
      <c r="DB5" s="313">
        <f>SUM(CP5:DA5)</f>
        <v>691.6214995459834</v>
      </c>
      <c r="DC5" s="312">
        <f>IF(DB8&lt;1,0,DB8*$A$5)</f>
        <v>0</v>
      </c>
      <c r="DD5" s="312">
        <f>IF(DC8&lt;1,0,DC8*$A$5)</f>
        <v>0</v>
      </c>
      <c r="DE5" s="312">
        <f>IF(DD8&lt;1,0,DD8*$A$5)</f>
        <v>0</v>
      </c>
      <c r="DF5" s="312">
        <f>IF(DE8&lt;1,0,DE8*$A$5)</f>
        <v>0</v>
      </c>
      <c r="DG5" s="312">
        <f aca="true" t="shared" si="19" ref="DG5:DN5">IF(DF8&lt;1,0,DF8*$A$5)</f>
        <v>0</v>
      </c>
      <c r="DH5" s="312">
        <f t="shared" si="19"/>
        <v>0</v>
      </c>
      <c r="DI5" s="312">
        <f t="shared" si="19"/>
        <v>0</v>
      </c>
      <c r="DJ5" s="312">
        <f t="shared" si="19"/>
        <v>0</v>
      </c>
      <c r="DK5" s="312">
        <f t="shared" si="19"/>
        <v>0</v>
      </c>
      <c r="DL5" s="312">
        <f t="shared" si="19"/>
        <v>0</v>
      </c>
      <c r="DM5" s="312">
        <f t="shared" si="19"/>
        <v>0</v>
      </c>
      <c r="DN5" s="312">
        <f t="shared" si="19"/>
        <v>0</v>
      </c>
      <c r="DO5" s="313">
        <f>SUM(DC5:DN5)</f>
        <v>0</v>
      </c>
      <c r="DP5" s="312">
        <f>IF(DO8&lt;1,0,DO8*$A$5)</f>
        <v>0</v>
      </c>
      <c r="DQ5" s="312">
        <f>IF(DP8&lt;1,0,DP8*$A$5)</f>
        <v>0</v>
      </c>
      <c r="DR5" s="312">
        <f aca="true" t="shared" si="20" ref="DR5:EA5">IF(DQ8&lt;1,0,DQ8*$A$5)</f>
        <v>0</v>
      </c>
      <c r="DS5" s="312">
        <f t="shared" si="20"/>
        <v>0</v>
      </c>
      <c r="DT5" s="312">
        <f t="shared" si="20"/>
        <v>0</v>
      </c>
      <c r="DU5" s="312">
        <f t="shared" si="20"/>
        <v>0</v>
      </c>
      <c r="DV5" s="312">
        <f t="shared" si="20"/>
        <v>0</v>
      </c>
      <c r="DW5" s="312">
        <f t="shared" si="20"/>
        <v>0</v>
      </c>
      <c r="DX5" s="312">
        <f t="shared" si="20"/>
        <v>0</v>
      </c>
      <c r="DY5" s="312">
        <f t="shared" si="20"/>
        <v>0</v>
      </c>
      <c r="DZ5" s="312">
        <f t="shared" si="20"/>
        <v>0</v>
      </c>
      <c r="EA5" s="312">
        <f t="shared" si="20"/>
        <v>0</v>
      </c>
      <c r="EB5" s="313">
        <f>SUM(DP5:EA5)</f>
        <v>0</v>
      </c>
      <c r="EC5" s="312">
        <f>IF(EB8&lt;1,0,EB8*$A$5)</f>
        <v>0</v>
      </c>
      <c r="ED5" s="312">
        <f>IF(EC8&lt;1,0,EC8*$A$5)</f>
        <v>0</v>
      </c>
      <c r="EE5" s="312">
        <f aca="true" t="shared" si="21" ref="EE5:EN5">IF(ED8&lt;1,0,ED8*$A$5)</f>
        <v>0</v>
      </c>
      <c r="EF5" s="312">
        <f t="shared" si="21"/>
        <v>0</v>
      </c>
      <c r="EG5" s="312">
        <f t="shared" si="21"/>
        <v>0</v>
      </c>
      <c r="EH5" s="312">
        <f t="shared" si="21"/>
        <v>0</v>
      </c>
      <c r="EI5" s="312">
        <f t="shared" si="21"/>
        <v>0</v>
      </c>
      <c r="EJ5" s="312">
        <f t="shared" si="21"/>
        <v>0</v>
      </c>
      <c r="EK5" s="312">
        <f t="shared" si="21"/>
        <v>0</v>
      </c>
      <c r="EL5" s="312">
        <f t="shared" si="21"/>
        <v>0</v>
      </c>
      <c r="EM5" s="312">
        <f t="shared" si="21"/>
        <v>0</v>
      </c>
      <c r="EN5" s="312">
        <f t="shared" si="21"/>
        <v>0</v>
      </c>
      <c r="EO5" s="313">
        <f>SUM(EC5:EN5)</f>
        <v>0</v>
      </c>
    </row>
    <row r="6" spans="2:145" ht="12.75">
      <c r="B6" s="314" t="str">
        <f>Кредит!C10</f>
        <v>Главница - Евро</v>
      </c>
      <c r="C6" s="311">
        <f>IF($O$2&lt;Кредит!$B15,0,IF(C$3&lt;Кредит!$B16,0,Кредит!$B17/12))</f>
        <v>0</v>
      </c>
      <c r="D6" s="312">
        <f>IF(C8&lt;1,0,IF(C6=Кредит!$B17/12,Кредит!$B17/12,IF($O$2&lt;Кредит!$B15,0,IF(D$3&lt;Кредит!$B16,0,Кредит!$B17/12))))</f>
        <v>0</v>
      </c>
      <c r="E6" s="312">
        <f>IF(D8&lt;1,0,IF(D6=Кредит!$B17/12,Кредит!$B17/12,IF($O$2&lt;Кредит!$B15,0,IF(E$3&lt;Кредит!$B16,0,Кредит!$B17/12))))</f>
        <v>0</v>
      </c>
      <c r="F6" s="312">
        <f>IF(E8&lt;1,0,IF(E6=Кредит!$B17/12,Кредит!$B17/12,IF($O$2&lt;Кредит!$B15,0,IF(F$3&lt;Кредит!$B16,0,Кредит!$B17/12))))</f>
        <v>0</v>
      </c>
      <c r="G6" s="312">
        <f>IF(F8&lt;1,0,IF(F6=Кредит!$B17/12,Кредит!$B17/12,IF($O$2&lt;Кредит!$B15,0,IF(G$3&lt;Кредит!$B16,0,Кредит!$B17/12))))</f>
        <v>0</v>
      </c>
      <c r="H6" s="312">
        <f>IF(G8&lt;1,0,IF(G6=Кредит!$B17/12,Кредит!$B17/12,IF($O$2&lt;Кредит!$B15,0,IF(H$3&lt;Кредит!$B16,0,Кредит!$B17/12))))</f>
        <v>0</v>
      </c>
      <c r="I6" s="312">
        <f>IF(H8&lt;1,0,IF(H6=Кредит!$B17/12,Кредит!$B17/12,IF($O$2&lt;Кредит!$B15,0,IF(I$3&lt;Кредит!$B16,0,Кредит!$B17/12))))</f>
        <v>0</v>
      </c>
      <c r="J6" s="312">
        <f>IF(I8&lt;1,0,IF(I6=Кредит!$B17/12,Кредит!$B17/12,IF($O$2&lt;Кредит!$B15,0,IF(J$3&lt;Кредит!$B16,0,Кредит!$B17/12))))</f>
        <v>0</v>
      </c>
      <c r="K6" s="312">
        <f>IF(J8&lt;1,0,IF(J6=Кредит!$B17/12,Кредит!$B17/12,IF($O$2&lt;Кредит!$B15,0,IF(K$3&lt;Кредит!$B16,0,Кредит!$B17/12))))</f>
        <v>0</v>
      </c>
      <c r="L6" s="312">
        <f>IF(K8&lt;1,0,IF(K6=Кредит!$B17/12,Кредит!$B17/12,IF($O$2&lt;Кредит!$B15,0,IF(L$3&lt;Кредит!$B16,0,Кредит!$B17/12))))</f>
        <v>0</v>
      </c>
      <c r="M6" s="312">
        <f>IF(L8&lt;1,0,IF(L6=Кредит!$B17/12,Кредит!$B17/12,IF($O$2&lt;Кредит!$B15,0,IF(M$3&lt;Кредит!$B16,0,Кредит!$B17/12))))</f>
        <v>0</v>
      </c>
      <c r="N6" s="312">
        <f>IF(M8&lt;1,0,IF(M6=Кредит!$B17/12,Кредит!$B17/12,IF($O$2&lt;Кредит!$B15,0,IF(N$3&lt;Кредит!$B16,0,Кредит!$B17/12))))</f>
        <v>0</v>
      </c>
      <c r="O6" s="313">
        <f>SUM(C6:N6)</f>
        <v>0</v>
      </c>
      <c r="P6" s="312">
        <f>IF(O8&lt;1,0,IF(N6=Кредит!$B17/12,Кредит!$B17/12,IF($AB$2&lt;Кредит!$B15,0,IF(P$3&lt;Кредит!$B16,0,Кредит!$B17/12))))</f>
        <v>0</v>
      </c>
      <c r="Q6" s="312">
        <f>IF(P8&lt;1,0,IF(P6=Кредит!$B17/12,Кредит!$B17/12,IF($AB$2&lt;Кредит!$B15,0,IF(Q$3&lt;Кредит!$B16,0,Кредит!$B17/12))))</f>
        <v>0</v>
      </c>
      <c r="R6" s="312">
        <f>IF(Q8&lt;1,0,IF(Q6=Кредит!$B17/12,Кредит!$B17/12,IF($AB$2&lt;Кредит!$B15,0,IF(R$3&lt;Кредит!$B16,0,Кредит!$B17/12))))</f>
        <v>0</v>
      </c>
      <c r="S6" s="312">
        <f>IF(R8&lt;1,0,IF(R6=Кредит!$B17/12,Кредит!$B17/12,IF($AB$2&lt;Кредит!$B15,0,IF(S$3&lt;Кредит!$B16,0,Кредит!$B17/12))))</f>
        <v>0</v>
      </c>
      <c r="T6" s="312">
        <f>IF(S8&lt;1,0,IF(S6=Кредит!$B17/12,Кредит!$B17/12,IF($AB$2&lt;Кредит!$B15,0,IF(T$3&lt;Кредит!$B16,0,Кредит!$B17/12))))</f>
        <v>0</v>
      </c>
      <c r="U6" s="312">
        <f>IF(T8&lt;1,0,IF(T6=Кредит!$B17/12,Кредит!$B17/12,IF($AB$2&lt;Кредит!$B15,0,IF(U$3&lt;Кредит!$B16,0,Кредит!$B17/12))))</f>
        <v>15808.491418194442</v>
      </c>
      <c r="V6" s="312">
        <f>IF(U8&lt;1,0,IF(U6=Кредит!$B17/12,Кредит!$B17/12,IF($AB$2&lt;Кредит!$B15,0,IF(V$3&lt;Кредит!$B16,0,Кредит!$B17/12))))</f>
        <v>15808.491418194442</v>
      </c>
      <c r="W6" s="312">
        <f>IF(V8&lt;1,0,IF(V6=Кредит!$B17/12,Кредит!$B17/12,IF($AB$2&lt;Кредит!$B15,0,IF(W$3&lt;Кредит!$B16,0,Кредит!$B17/12))))</f>
        <v>15808.491418194442</v>
      </c>
      <c r="X6" s="312">
        <f>IF(W8&lt;1,0,IF(W6=Кредит!$B17/12,Кредит!$B17/12,IF($AB$2&lt;Кредит!$B15,0,IF(X$3&lt;Кредит!$B16,0,Кредит!$B17/12))))</f>
        <v>15808.491418194442</v>
      </c>
      <c r="Y6" s="312">
        <f>IF(X8&lt;1,0,IF(X6=Кредит!$B17/12,Кредит!$B17/12,IF($AB$2&lt;Кредит!$B15,0,IF(Y$3&lt;Кредит!$B16,0,Кредит!$B17/12))))</f>
        <v>15808.491418194442</v>
      </c>
      <c r="Z6" s="312">
        <f>IF(Y8&lt;1,0,IF(Y6=Кредит!$B17/12,Кредит!$B17/12,IF($AB$2&lt;Кредит!$B15,0,IF(Z$3&lt;Кредит!$B16,0,Кредит!$B17/12))))</f>
        <v>15808.491418194442</v>
      </c>
      <c r="AA6" s="312">
        <f>IF(Z8&lt;1,0,IF(Z6=Кредит!$B17/12,Кредит!$B17/12,IF($AB$2&lt;Кредит!$B15,0,IF(AA$3&lt;Кредит!$B16,0,Кредит!$B17/12))))</f>
        <v>15808.491418194442</v>
      </c>
      <c r="AB6" s="313">
        <f>SUM(P6:AA6)</f>
        <v>110659.4399273611</v>
      </c>
      <c r="AC6" s="312">
        <f>IF(AB8&lt;1,0,IF(AA6=Кредит!$B17/12,Кредит!$B17/12,IF($AO$2&lt;Кредит!$B15,0,IF(AC$3&lt;Кредит!$B16,0,Кредит!$B17/12))))</f>
        <v>15808.491418194442</v>
      </c>
      <c r="AD6" s="312">
        <f>IF(AC8&lt;1,0,IF(AC6=Кредит!$B17/12,Кредит!$B17/12,IF($AO$2&lt;Кредит!$B15,0,IF(AD$3&lt;Кредит!$B16,0,Кредит!$B17/12))))</f>
        <v>15808.491418194442</v>
      </c>
      <c r="AE6" s="312">
        <f>IF(AD8&lt;1,0,IF(AD6=Кредит!$B17/12,Кредит!$B17/12,IF($AO$2&lt;Кредит!$B15,0,IF(AE$3&lt;Кредит!$B16,0,Кредит!$B17/12))))</f>
        <v>15808.491418194442</v>
      </c>
      <c r="AF6" s="312">
        <f>IF(AE8&lt;1,0,IF(AE6=Кредит!$B17/12,Кредит!$B17/12,IF($AO$2&lt;Кредит!$B15,0,IF(AF$3&lt;Кредит!$B16,0,Кредит!$B17/12))))</f>
        <v>15808.491418194442</v>
      </c>
      <c r="AG6" s="312">
        <f>IF(AF8&lt;1,0,IF(AF6=Кредит!$B17/12,Кредит!$B17/12,IF($AO$2&lt;Кредит!$B15,0,IF(AG$3&lt;Кредит!$B16,0,Кредит!$B17/12))))</f>
        <v>15808.491418194442</v>
      </c>
      <c r="AH6" s="312">
        <f>IF(AG8&lt;1,0,IF(AG6=Кредит!$B17/12,Кредит!$B17/12,IF($AO$2&lt;Кредит!$B15,0,IF(AH$3&lt;Кредит!$B16,0,Кредит!$B17/12))))</f>
        <v>15808.491418194442</v>
      </c>
      <c r="AI6" s="312">
        <f>IF(AH8&lt;1,0,IF(AH6=Кредит!$B17/12,Кредит!$B17/12,IF($AO$2&lt;Кредит!$B15,0,IF(AI$3&lt;Кредит!$B16,0,Кредит!$B17/12))))</f>
        <v>15808.491418194442</v>
      </c>
      <c r="AJ6" s="312">
        <f>IF(AI8&lt;1,0,IF(AI6=Кредит!$B17/12,Кредит!$B17/12,IF($AO$2&lt;Кредит!$B15,0,IF(AJ$3&lt;Кредит!$B16,0,Кредит!$B17/12))))</f>
        <v>15808.491418194442</v>
      </c>
      <c r="AK6" s="312">
        <f>IF(AJ8&lt;1,0,IF(AJ6=Кредит!$B17/12,Кредит!$B17/12,IF($AO$2&lt;Кредит!$B15,0,IF(AK$3&lt;Кредит!$B16,0,Кредит!$B17/12))))</f>
        <v>15808.491418194442</v>
      </c>
      <c r="AL6" s="312">
        <f>IF(AK8&lt;1,0,IF(AK6=Кредит!$B17/12,Кредит!$B17/12,IF($AO$2&lt;Кредит!$B15,0,IF(AL$3&lt;Кредит!$B16,0,Кредит!$B17/12))))</f>
        <v>15808.491418194442</v>
      </c>
      <c r="AM6" s="312">
        <f>IF(AL8&lt;1,0,IF(AL6=Кредит!$B17/12,Кредит!$B17/12,IF($AO$2&lt;Кредит!$B15,0,IF(AM$3&lt;Кредит!$B16,0,Кредит!$B17/12))))</f>
        <v>15808.491418194442</v>
      </c>
      <c r="AN6" s="312">
        <f>IF(AM8&lt;1,0,IF(AM6=Кредит!$B17/12,Кредит!$B17/12,IF($AO$2&lt;Кредит!$B15,0,IF(AN$3&lt;Кредит!$B16,0,Кредит!$B17/12))))</f>
        <v>15808.491418194442</v>
      </c>
      <c r="AO6" s="313">
        <f>SUM(AC6:AN6)</f>
        <v>189701.8970183333</v>
      </c>
      <c r="AP6" s="312">
        <f>IF(AO8&lt;1,0,IF(AN6=Кредит!$B17/12,Кредит!$B17/12,IF($BB$2&lt;Кредит!$B15,0,IF(AP$3&lt;Кредит!$B16,0,Кредит!$B17/12))))</f>
        <v>15808.491418194442</v>
      </c>
      <c r="AQ6" s="312">
        <f>IF(AP8&lt;1,0,IF(AP6=Кредит!$B17/12,Кредит!$B17/12,IF($BB$2&lt;Кредит!$B15,0,IF(AQ$3&lt;Кредит!$B16,0,Кредит!$B17/12))))</f>
        <v>15808.491418194442</v>
      </c>
      <c r="AR6" s="312">
        <f>IF(AQ8&lt;1,0,IF(AQ6=Кредит!$B17/12,Кредит!$B17/12,IF($BB$2&lt;Кредит!$B15,0,IF(AR$3&lt;Кредит!$B16,0,Кредит!$B17/12))))</f>
        <v>15808.491418194442</v>
      </c>
      <c r="AS6" s="312">
        <f>IF(AR8&lt;1,0,IF(AR6=Кредит!$B17/12,Кредит!$B17/12,IF($BB$2&lt;Кредит!$B15,0,IF(AS$3&lt;Кредит!$B16,0,Кредит!$B17/12))))</f>
        <v>15808.491418194442</v>
      </c>
      <c r="AT6" s="312">
        <f>IF(AS8&lt;1,0,IF(AS6=Кредит!$B17/12,Кредит!$B17/12,IF($BB$2&lt;Кредит!$B15,0,IF(AT$3&lt;Кредит!$B16,0,Кредит!$B17/12))))</f>
        <v>15808.491418194442</v>
      </c>
      <c r="AU6" s="312">
        <f>IF(AT8&lt;1,0,IF(AT6=Кредит!$B17/12,Кредит!$B17/12,IF($BB$2&lt;Кредит!$B15,0,IF(AU$3&lt;Кредит!$B16,0,Кредит!$B17/12))))</f>
        <v>15808.491418194442</v>
      </c>
      <c r="AV6" s="312">
        <f>IF(AU8&lt;1,0,IF(AU6=Кредит!$B17/12,Кредит!$B17/12,IF($BB$2&lt;Кредит!$B15,0,IF(AV$3&lt;Кредит!$B16,0,Кредит!$B17/12))))</f>
        <v>15808.491418194442</v>
      </c>
      <c r="AW6" s="312">
        <f>IF(AV8&lt;1,0,IF(AV6=Кредит!$B17/12,Кредит!$B17/12,IF($BB$2&lt;Кредит!$B15,0,IF(AW$3&lt;Кредит!$B16,0,Кредит!$B17/12))))</f>
        <v>15808.491418194442</v>
      </c>
      <c r="AX6" s="312">
        <f>IF(AW8&lt;1,0,IF(AW6=Кредит!$B17/12,Кредит!$B17/12,IF($BB$2&lt;Кредит!$B15,0,IF(AX$3&lt;Кредит!$B16,0,Кредит!$B17/12))))</f>
        <v>15808.491418194442</v>
      </c>
      <c r="AY6" s="312">
        <f>IF(AX8&lt;1,0,IF(AX6=Кредит!$B17/12,Кредит!$B17/12,IF($BB$2&lt;Кредит!$B15,0,IF(AY$3&lt;Кредит!$B16,0,Кредит!$B17/12))))</f>
        <v>15808.491418194442</v>
      </c>
      <c r="AZ6" s="312">
        <f>IF(AY8&lt;1,0,IF(AY6=Кредит!$B17/12,Кредит!$B17/12,IF($BB$2&lt;Кредит!$B15,0,IF(AZ$3&lt;Кредит!$B16,0,Кредит!$B17/12))))</f>
        <v>15808.491418194442</v>
      </c>
      <c r="BA6" s="312">
        <f>IF(AZ8&lt;1,0,IF(AZ6=Кредит!$B17/12,Кредит!$B17/12,IF($BB$2&lt;Кредит!$B15,0,IF(BA$3&lt;Кредит!$B16,0,Кредит!$B17/12))))</f>
        <v>15808.491418194442</v>
      </c>
      <c r="BB6" s="313">
        <f>SUM(AP6:BA6)</f>
        <v>189701.8970183333</v>
      </c>
      <c r="BC6" s="312">
        <f>IF(BB8&lt;1,0,IF(BA6=Кредит!$B17/12,Кредит!$B17/12,IF($BO$2&lt;Кредит!$B15,0,IF(BC$3&lt;Кредит!$B16,0,Кредит!$B17/12))))</f>
        <v>15808.491418194442</v>
      </c>
      <c r="BD6" s="312">
        <f>IF(BC8&lt;1,0,IF(BC6=Кредит!$B17/12,Кредит!$B17/12,IF($BO$2&lt;Кредит!$B15,0,IF(BD$3&lt;Кредит!$B16,0,Кредит!$B17/12))))</f>
        <v>15808.491418194442</v>
      </c>
      <c r="BE6" s="312">
        <f>IF(BD8&lt;1,0,IF(BD6=Кредит!$B17/12,Кредит!$B17/12,IF($BO$2&lt;Кредит!$B15,0,IF(BE$3&lt;Кредит!$B16,0,Кредит!$B17/12))))</f>
        <v>15808.491418194442</v>
      </c>
      <c r="BF6" s="312">
        <f>IF(BE8&lt;1,0,IF(BE6=Кредит!$B17/12,Кредит!$B17/12,IF($BO$2&lt;Кредит!$B15,0,IF(BF$3&lt;Кредит!$B16,0,Кредит!$B17/12))))</f>
        <v>15808.491418194442</v>
      </c>
      <c r="BG6" s="312">
        <f>IF(BF8&lt;1,0,IF(BF6=Кредит!$B17/12,Кредит!$B17/12,IF($BO$2&lt;Кредит!$B15,0,IF(BG$3&lt;Кредит!$B16,0,Кредит!$B17/12))))</f>
        <v>15808.491418194442</v>
      </c>
      <c r="BH6" s="312">
        <f>IF(BG8&lt;1,0,IF(BG6=Кредит!$B17/12,Кредит!$B17/12,IF($BO$2&lt;Кредит!$B15,0,IF(BH$3&lt;Кредит!$B16,0,Кредит!$B17/12))))</f>
        <v>15808.491418194442</v>
      </c>
      <c r="BI6" s="312">
        <f>IF(BH8&lt;1,0,IF(BH6=Кредит!$B17/12,Кредит!$B17/12,IF($BO$2&lt;Кредит!$B15,0,IF(BI$3&lt;Кредит!$B16,0,Кредит!$B17/12))))</f>
        <v>15808.491418194442</v>
      </c>
      <c r="BJ6" s="312">
        <f>IF(BI8&lt;1,0,IF(BI6=Кредит!$B17/12,Кредит!$B17/12,IF($BO$2&lt;Кредит!$B15,0,IF(BJ$3&lt;Кредит!$B16,0,Кредит!$B17/12))))</f>
        <v>15808.491418194442</v>
      </c>
      <c r="BK6" s="312">
        <f>IF(BJ8&lt;1,0,IF(BJ6=Кредит!$B17/12,Кредит!$B17/12,IF($BO$2&lt;Кредит!$B15,0,IF(BK$3&lt;Кредит!$B16,0,Кредит!$B17/12))))</f>
        <v>15808.491418194442</v>
      </c>
      <c r="BL6" s="312">
        <f>IF(BK8&lt;1,0,IF(BK6=Кредит!$B17/12,Кредит!$B17/12,IF($BO$2&lt;Кредит!$B15,0,IF(BL$3&lt;Кредит!$B16,0,Кредит!$B17/12))))</f>
        <v>15808.491418194442</v>
      </c>
      <c r="BM6" s="312">
        <f>IF(BL8&lt;1,0,IF(BL6=Кредит!$B17/12,Кредит!$B17/12,IF($BO$2&lt;Кредит!$B15,0,IF(BM$3&lt;Кредит!$B16,0,Кредит!$B17/12))))</f>
        <v>15808.491418194442</v>
      </c>
      <c r="BN6" s="312">
        <f>IF(BM8&lt;1,0,IF(BM6=Кредит!$B17/12,Кредит!$B17/12,IF($BO$2&lt;Кредит!$B15,0,IF(BN$3&lt;Кредит!$B16,0,Кредит!$B17/12))))</f>
        <v>15808.491418194442</v>
      </c>
      <c r="BO6" s="313">
        <f>SUM(BC6:BN6)</f>
        <v>189701.8970183333</v>
      </c>
      <c r="BP6" s="312">
        <f>IF(BO8&lt;1,0,IF(BN6=Кредит!$B17/12,Кредит!$B17/12,IF($CB$2&lt;Кредит!$B15,0,IF(BP$3&lt;Кредит!$B16,0,Кредит!$B$17/12))))</f>
        <v>15808.491418194442</v>
      </c>
      <c r="BQ6" s="312">
        <f>IF(BP8&lt;1,0,IF(BP6=Кредит!$B17/12,Кредит!$B17/12,IF($CB$2&lt;Кредит!$B15,0,IF(BQ$3&lt;Кредит!$B16,0,Кредит!$B17/12))))</f>
        <v>15808.491418194442</v>
      </c>
      <c r="BR6" s="312">
        <f>IF(BQ8&lt;1,0,IF(BQ6=Кредит!$B17/12,Кредит!$B17/12,IF($CB$2&lt;Кредит!$B15,0,IF(BR$3&lt;Кредит!$B16,0,Кредит!$B17/12))))</f>
        <v>15808.491418194442</v>
      </c>
      <c r="BS6" s="312">
        <f>IF(BR8&lt;1,0,IF(BR6=Кредит!$B17/12,Кредит!$B17/12,IF($CB$2&lt;Кредит!$B15,0,IF(BS$3&lt;Кредит!$B16,0,Кредит!$B17/12))))</f>
        <v>15808.491418194442</v>
      </c>
      <c r="BT6" s="312">
        <f>IF(BS8&lt;1,0,IF(BS6=Кредит!$B17/12,Кредит!$B17/12,IF($CB$2&lt;Кредит!$B15,0,IF(BT$3&lt;Кредит!$B16,0,Кредит!$B17/12))))</f>
        <v>15808.491418194442</v>
      </c>
      <c r="BU6" s="312">
        <f>IF(BT8&lt;1,0,IF(BT6=Кредит!$B17/12,Кредит!$B17/12,IF($CB$2&lt;Кредит!$B15,0,IF(BU$3&lt;Кредит!$B16,0,Кредит!$B17/12))))</f>
        <v>15808.491418194442</v>
      </c>
      <c r="BV6" s="312">
        <f>IF(BU8&lt;1,0,IF(BU6=Кредит!$B17/12,Кредит!$B17/12,IF($CB$2&lt;Кредит!$B15,0,IF(BV$3&lt;Кредит!$B16,0,Кредит!$B17/12))))</f>
        <v>15808.491418194442</v>
      </c>
      <c r="BW6" s="312">
        <f>IF(BV8&lt;1,0,IF(BV6=Кредит!$B17/12,Кредит!$B17/12,IF($CB$2&lt;Кредит!$B15,0,IF(BW$3&lt;Кредит!$B16,0,Кредит!$B17/12))))</f>
        <v>15808.491418194442</v>
      </c>
      <c r="BX6" s="312">
        <f>IF(BW8&lt;1,0,IF(BW6=Кредит!$B17/12,Кредит!$B17/12,IF($CB$2&lt;Кредит!$B15,0,IF(BX$3&lt;Кредит!$B16,0,Кредит!$B17/12))))</f>
        <v>15808.491418194442</v>
      </c>
      <c r="BY6" s="312">
        <f>IF(BX8&lt;1,0,IF(BX6=Кредит!$B17/12,Кредит!$B17/12,IF($CB$2&lt;Кредит!$B15,0,IF(BY$3&lt;Кредит!$B16,0,Кредит!$B17/12))))</f>
        <v>15808.491418194442</v>
      </c>
      <c r="BZ6" s="312">
        <f>IF(BY8&lt;1,0,IF(BY6=Кредит!$B17/12,Кредит!$B17/12,IF($CB$2&lt;Кредит!$B15,0,IF(BZ$3&lt;Кредит!$B16,0,Кредит!$B17/12))))</f>
        <v>15808.491418194442</v>
      </c>
      <c r="CA6" s="312">
        <f>IF(BZ8&lt;1,0,IF(BZ6=Кредит!$B17/12,Кредит!$B17/12,IF($CB$2&lt;Кредит!$B15,0,IF(CA$3&lt;Кредит!$B16,0,Кредит!$B17/12))))</f>
        <v>15808.491418194442</v>
      </c>
      <c r="CB6" s="313">
        <f>SUM(BP6:CA6)</f>
        <v>189701.8970183333</v>
      </c>
      <c r="CC6" s="312">
        <f>IF(CB8&lt;1,0,IF(CA6=Кредит!$B17/12,Кредит!$B17/12,IF($CO$2&lt;Кредит!$B15,0,IF(CC$3&lt;Кредит!$B16,0,Кредит!$B17/12))))</f>
        <v>15808.491418194442</v>
      </c>
      <c r="CD6" s="312">
        <f>IF(CC8&lt;1,0,IF(CC6=Кредит!$B17/12,Кредит!$B17/12,IF($CO$2&lt;Кредит!$B15,0,IF(CD$3&lt;Кредит!$B16,0,Кредит!$B17/12))))</f>
        <v>15808.491418194442</v>
      </c>
      <c r="CE6" s="312">
        <f>IF(CD8&lt;1,0,IF(CD6=Кредит!$B17/12,Кредит!$B17/12,IF($CO$2&lt;Кредит!$B15,0,IF(CE$3&lt;Кредит!$B16,0,Кредит!$B17/12))))</f>
        <v>15808.491418194442</v>
      </c>
      <c r="CF6" s="312">
        <f>IF(CE8&lt;1,0,IF(CE6=Кредит!$B17/12,Кредит!$B17/12,IF($CO$2&lt;Кредит!$B15,0,IF(CF$3&lt;Кредит!$B16,0,Кредит!$B17/12))))</f>
        <v>15808.491418194442</v>
      </c>
      <c r="CG6" s="312">
        <f>IF(CF8&lt;1,0,IF(CF6=Кредит!$B17/12,Кредит!$B17/12,IF($CO$2&lt;Кредит!$B15,0,IF(CG$3&lt;Кредит!$B16,0,Кредит!$B17/12))))</f>
        <v>15808.491418194442</v>
      </c>
      <c r="CH6" s="312">
        <f>IF(CG8&lt;1,0,IF(CG6=Кредит!$B17/12,Кредит!$B17/12,IF($CO$2&lt;Кредит!$B15,0,IF(CH$3&lt;Кредит!$B16,0,Кредит!$B17/12))))</f>
        <v>15808.491418194442</v>
      </c>
      <c r="CI6" s="312">
        <f>IF(CH8&lt;1,0,IF(CH6=Кредит!$B17/12,Кредит!$B17/12,IF($CO$2&lt;Кредит!$B15,0,IF(CI$3&lt;Кредит!$B16,0,Кредит!$B17/12))))</f>
        <v>15808.491418194442</v>
      </c>
      <c r="CJ6" s="312">
        <f>IF(CI8&lt;1,0,IF(CI6=Кредит!$B17/12,Кредит!$B17/12,IF($CO$2&lt;Кредит!$B15,0,IF(CJ$3&lt;Кредит!$B16,0,Кредит!$B17/12))))</f>
        <v>15808.491418194442</v>
      </c>
      <c r="CK6" s="312">
        <f>IF(CJ8&lt;1,0,IF(CJ6=Кредит!$B17/12,Кредит!$B17/12,IF($CO$2&lt;Кредит!$B15,0,IF(CK$3&lt;Кредит!$B16,0,Кредит!$B17/12))))</f>
        <v>15808.491418194442</v>
      </c>
      <c r="CL6" s="312">
        <f>IF(CK8&lt;1,0,IF(CK6=Кредит!$B17/12,Кредит!$B17/12,IF($CO$2&lt;Кредит!$B15,0,IF(CL$3&lt;Кредит!$B16,0,Кредит!$B17/12))))</f>
        <v>15808.491418194442</v>
      </c>
      <c r="CM6" s="312">
        <f>IF(CL8&lt;1,0,IF(CL6=Кредит!$B17/12,Кредит!$B17/12,IF($CO$2&lt;Кредит!$B15,0,IF(CM$3&lt;Кредит!$B16,0,Кредит!$B17/12))))</f>
        <v>15808.491418194442</v>
      </c>
      <c r="CN6" s="312">
        <f>IF(CM8&lt;1,0,IF(CM6=Кредит!$B17/12,Кредит!$B17/12,IF($CO$2&lt;Кредит!$B15,0,IF(CN$3&lt;Кредит!$B16,0,Кредит!$B17/12))))</f>
        <v>15808.491418194442</v>
      </c>
      <c r="CO6" s="313">
        <f>SUM(CC6:CN6)</f>
        <v>189701.8970183333</v>
      </c>
      <c r="CP6" s="312">
        <f>IF(CO8&lt;1,0,IF(CN6=Кредит!$B17/12,Кредит!$B17/12,IF($DB$2&lt;Кредит!$B15,0,IF(CP$3&lt;Кредит!$B16,0,Кредит!$B17/12))))</f>
        <v>15808.491418194442</v>
      </c>
      <c r="CQ6" s="312">
        <f>IF(CP8&lt;1,0,IF(CP6=Кредит!$B17/12,Кредит!$B17/12,IF($DB$2&lt;Кредит!$B15,0,IF(CQ$3&lt;Кредит!$B16,0,Кредит!$B17/12))))</f>
        <v>15808.491418194442</v>
      </c>
      <c r="CR6" s="312">
        <f>IF(CQ8&lt;1,0,IF(CQ6=Кредит!$B17/12,Кредит!$B17/12,IF($DB$2&lt;Кредит!$B15,0,IF(CR$3&lt;Кредит!$B16,0,Кредит!$B17/12))))</f>
        <v>15808.491418194442</v>
      </c>
      <c r="CS6" s="312">
        <f>IF(CR8&lt;1,0,IF(CR6=Кредит!$B17/12,Кредит!$B17/12,IF($DB$2&lt;Кредит!$B15,0,IF(CS$3&lt;Кредит!$B16,0,Кредит!$B17/12))))</f>
        <v>15808.491418194442</v>
      </c>
      <c r="CT6" s="312">
        <f>IF(CS8&lt;1,0,IF(CS6=Кредит!$B17/12,Кредит!$B17/12,IF($DB$2&lt;Кредит!$B15,0,IF(CT$3&lt;Кредит!$B16,0,Кредит!$B17/12))))</f>
        <v>15808.491418194442</v>
      </c>
      <c r="CU6" s="312">
        <f>IF(CT8&lt;1,0,IF(CT6=Кредит!$B17/12,Кредит!$B17/12,IF($DB$2&lt;Кредит!$B15,0,IF(CU$3&lt;Кредит!$B16,0,Кредит!$B17/12))))</f>
        <v>0</v>
      </c>
      <c r="CV6" s="312">
        <f>IF(CU8&lt;1,0,IF(CU6=Кредит!$B17/12,Кредит!$B17/12,IF($DB$2&lt;Кредит!$B15,0,IF(CV$3&lt;Кредит!$B16,0,Кредит!$B17/12))))</f>
        <v>0</v>
      </c>
      <c r="CW6" s="312">
        <f>IF(CV8&lt;1,0,IF(CV6=Кредит!$B17/12,Кредит!$B17/12,IF($DB$2&lt;Кредит!$B15,0,IF(CW$3&lt;Кредит!$B16,0,Кредит!$B17/12))))</f>
        <v>0</v>
      </c>
      <c r="CX6" s="312">
        <f>IF(CW8&lt;1,0,IF(CW6=Кредит!$B17/12,Кредит!$B17/12,IF($DB$2&lt;Кредит!$B15,0,IF(CX$3&lt;Кредит!$B16,0,Кредит!$B17/12))))</f>
        <v>0</v>
      </c>
      <c r="CY6" s="312">
        <f>IF(CX8&lt;1,0,IF(CX6=Кредит!$B17/12,Кредит!$B17/12,IF($DB$2&lt;Кредит!$B15,0,IF(CY$3&lt;Кредит!$B16,0,Кредит!$B17/12))))</f>
        <v>0</v>
      </c>
      <c r="CZ6" s="312">
        <f>IF(CY8&lt;1,0,IF(CY6=Кредит!$B17/12,Кредит!$B17/12,IF($DB$2&lt;Кредит!$B15,0,IF(CZ$3&lt;Кредит!$B16,0,Кредит!$B17/12))))</f>
        <v>0</v>
      </c>
      <c r="DA6" s="312">
        <f>IF(CZ8&lt;1,0,IF(CZ6=Кредит!$B17/12,Кредит!$B17/12,IF($DB$2&lt;Кредит!$B15,0,IF(DA$3&lt;Кредит!$B16,0,Кредит!$B17/12))))</f>
        <v>0</v>
      </c>
      <c r="DB6" s="313">
        <f>SUM(CP6:DA6)</f>
        <v>79042.45709097221</v>
      </c>
      <c r="DC6" s="312">
        <f>IF(DB8&lt;1,0,IF(DA6=Кредит!$B17/12,Кредит!$B17/12,IF($DO$2&lt;Кредит!$B15,0,IF(DC$3&lt;Кредит!$B16,0,Кредит!$B17/12))))</f>
        <v>0</v>
      </c>
      <c r="DD6" s="312">
        <f>IF(DC8&lt;1,0,IF(DC6=Кредит!$B17/12,Кредит!$B17/12,IF($DO$2&lt;Кредит!$B15,0,IF(DD$3&lt;Кредит!$B16,0,Кредит!$B17/12))))</f>
        <v>0</v>
      </c>
      <c r="DE6" s="312">
        <f>IF(DD8&lt;1,0,IF(DD6=Кредит!$B17/12,Кредит!$B17/12,IF($DO$2&lt;Кредит!$B15,0,IF(DE$3&lt;Кредит!$B16,0,Кредит!$B17/12))))</f>
        <v>0</v>
      </c>
      <c r="DF6" s="312">
        <f>IF(DE8&lt;1,0,IF(DE6=Кредит!$B17/12,Кредит!$B17/12,IF($DO$2&lt;Кредит!$B15,0,IF(DF$3&lt;Кредит!$B16,0,Кредит!$B17/12))))</f>
        <v>0</v>
      </c>
      <c r="DG6" s="312">
        <f>IF(DF8&lt;1,0,IF(DF6=Кредит!$B17/12,Кредит!$B17/12,IF($DO$2&lt;Кредит!$B15,0,IF(DG$3&lt;Кредит!$B16,0,Кредит!$B17/12))))</f>
        <v>0</v>
      </c>
      <c r="DH6" s="312">
        <f>IF(DG8&lt;1,0,IF(DG6=Кредит!$B17/12,Кредит!$B17/12,IF($DO$2&lt;Кредит!$B15,0,IF(DH$3&lt;Кредит!$B16,0,Кредит!$B17/12))))</f>
        <v>0</v>
      </c>
      <c r="DI6" s="312">
        <f>IF(DH8&lt;1,0,IF(DH6=Кредит!$B17/12,Кредит!$B17/12,IF($DO$2&lt;Кредит!$B15,0,IF(DI$3&lt;Кредит!$B16,0,Кредит!$B17/12))))</f>
        <v>0</v>
      </c>
      <c r="DJ6" s="312">
        <f>IF(DI8&lt;1,0,IF(DI6=Кредит!$B17/12,Кредит!$B17/12,IF($DO$2&lt;Кредит!$B15,0,IF(DJ$3&lt;Кредит!$B16,0,Кредит!$B17/12))))</f>
        <v>0</v>
      </c>
      <c r="DK6" s="312">
        <f>IF(DJ8&lt;1,0,IF(DJ6=Кредит!$B17/12,Кредит!$B17/12,IF($DO$2&lt;Кредит!$B15,0,IF(DK$3&lt;Кредит!$B16,0,Кредит!$B17/12))))</f>
        <v>0</v>
      </c>
      <c r="DL6" s="312">
        <f>IF(DK8&lt;1,0,IF(DK6=Кредит!$B17/12,Кредит!$B17/12,IF($DO$2&lt;Кредит!$B15,0,IF(DL$3&lt;Кредит!$B16,0,Кредит!$B17/12))))</f>
        <v>0</v>
      </c>
      <c r="DM6" s="312">
        <f>IF(DL8&lt;1,0,IF(DL6=Кредит!$B17/12,Кредит!$B17/12,IF($DO$2&lt;Кредит!$B15,0,IF(DM$3&lt;Кредит!$B16,0,Кредит!$B17/12))))</f>
        <v>0</v>
      </c>
      <c r="DN6" s="312">
        <f>IF(DM8&lt;1,0,IF(DM6=Кредит!$B17/12,Кредит!$B17/12,IF($DO$2&lt;Кредит!$B15,0,IF(DN$3&lt;Кредит!$B16,0,Кредит!$B17/12))))</f>
        <v>0</v>
      </c>
      <c r="DO6" s="313">
        <f>SUM(DC6:DN6)</f>
        <v>0</v>
      </c>
      <c r="DP6" s="312">
        <f>IF(DO8&lt;1,0,IF(DN6=Кредит!$B17/12,Кредит!$B17/12,IF($EB$2&lt;Кредит!$B15,0,IF(DP$3&lt;Кредит!$B16,0,Кредит!$B17/12))))</f>
        <v>0</v>
      </c>
      <c r="DQ6" s="312">
        <f>IF(DP8&lt;1,0,IF(DP6=Кредит!$B17/12,Кредит!$B17/12,IF($EB$2&lt;Кредит!$B15,0,IF(DQ$3&lt;Кредит!$B16,0,Кредит!$B17/12))))</f>
        <v>0</v>
      </c>
      <c r="DR6" s="312">
        <f>IF(DQ8&lt;1,0,IF(DQ6=Кредит!$B17/12,Кредит!$B17/12,IF($EB$2&lt;Кредит!$B15,0,IF(DR$3&lt;Кредит!$B16,0,Кредит!$B17/12))))</f>
        <v>0</v>
      </c>
      <c r="DS6" s="312">
        <f>IF(DR8&lt;1,0,IF(DR6=Кредит!$B17/12,Кредит!$B17/12,IF($EB$2&lt;Кредит!$B15,0,IF(DS$3&lt;Кредит!$B16,0,Кредит!$B17/12))))</f>
        <v>0</v>
      </c>
      <c r="DT6" s="312">
        <f>IF(DS8&lt;1,0,IF(DS6=Кредит!$B17/12,Кредит!$B17/12,IF($EB$2&lt;Кредит!$B15,0,IF(DT$3&lt;Кредит!$B16,0,Кредит!$B17/12))))</f>
        <v>0</v>
      </c>
      <c r="DU6" s="312">
        <f>IF(DT8&lt;1,0,IF(DT6=Кредит!$B17/12,Кредит!$B17/12,IF($EB$2&lt;Кредит!$B15,0,IF(DU$3&lt;Кредит!$B16,0,Кредит!$B17/12))))</f>
        <v>0</v>
      </c>
      <c r="DV6" s="312">
        <f>IF(DU8&lt;1,0,IF(DU6=Кредит!$B17/12,Кредит!$B17/12,IF($EB$2&lt;Кредит!$B15,0,IF(DV$3&lt;Кредит!$B16,0,Кредит!$B17/12))))</f>
        <v>0</v>
      </c>
      <c r="DW6" s="312">
        <f>IF(DV8&lt;1,0,IF(DV6=Кредит!$B17/12,Кредит!$B17/12,IF($EB$2&lt;Кредит!$B15,0,IF(DW$3&lt;Кредит!$B16,0,Кредит!$B17/12))))</f>
        <v>0</v>
      </c>
      <c r="DX6" s="312">
        <f>IF(DW8&lt;1,0,IF(DW6=Кредит!$B17/12,Кредит!$B17/12,IF($EB$2&lt;Кредит!$B15,0,IF(DX$3&lt;Кредит!$B16,0,Кредит!$B17/12))))</f>
        <v>0</v>
      </c>
      <c r="DY6" s="312">
        <f>IF(DX8&lt;1,0,IF(DX6=Кредит!$B17/12,Кредит!$B17/12,IF($EB$2&lt;Кредит!$B15,0,IF(DY$3&lt;Кредит!$B16,0,Кредит!$B17/12))))</f>
        <v>0</v>
      </c>
      <c r="DZ6" s="312">
        <f>IF(DY8&lt;1,0,IF(DY6=Кредит!$B17/12,Кредит!$B17/12,IF($EB$2&lt;Кредит!$B15,0,IF(DZ$3&lt;Кредит!$B16,0,Кредит!$B17/12))))</f>
        <v>0</v>
      </c>
      <c r="EA6" s="312">
        <f>IF(DZ8&lt;1,0,IF(DZ6=Кредит!$B17/12,Кредит!$B17/12,IF($EB$2&lt;Кредит!$B15,0,IF(EA$3&lt;Кредит!$B16,0,Кредит!$B17/12))))</f>
        <v>0</v>
      </c>
      <c r="EB6" s="313">
        <f>SUM(DP6:EA6)</f>
        <v>0</v>
      </c>
      <c r="EC6" s="312">
        <f>IF(EB8&lt;1,0,IF(EA6=Кредит!$B17/12,Кредит!$B17/12,IF($EO$2&lt;Кредит!$B15,0,IF(EC$3&lt;Кредит!$B16,0,Кредит!$B17/12))))</f>
        <v>0</v>
      </c>
      <c r="ED6" s="312">
        <f>IF(EC8&lt;1,0,IF(EC6=Кредит!$B17/12,Кредит!$B17/12,IF($EO$2&lt;Кредит!$B15,0,IF(ED$3&lt;Кредит!$B16,0,Кредит!$B17/12))))</f>
        <v>0</v>
      </c>
      <c r="EE6" s="312">
        <f>IF(ED8&lt;1,0,IF(ED6=Кредит!$B17/12,Кредит!$B17/12,IF($EO$2&lt;Кредит!$B15,0,IF(EE$3&lt;Кредит!$B16,0,Кредит!$B17/12))))</f>
        <v>0</v>
      </c>
      <c r="EF6" s="312">
        <f>IF(EE8&lt;1,0,IF(EE6=Кредит!$B17/12,Кредит!$B17/12,IF($EO$2&lt;Кредит!$B15,0,IF(EF$3&lt;Кредит!$B16,0,Кредит!$B17/12))))</f>
        <v>0</v>
      </c>
      <c r="EG6" s="312">
        <f>IF(EF8&lt;1,0,IF(EF6=Кредит!$B17/12,Кредит!$B17/12,IF($EO$2&lt;Кредит!$B15,0,IF(EG$3&lt;Кредит!$B16,0,Кредит!$B17/12))))</f>
        <v>0</v>
      </c>
      <c r="EH6" s="312">
        <f>IF(EG8&lt;1,0,IF(EG6=Кредит!$B17/12,Кредит!$B17/12,IF($EO$2&lt;Кредит!$B15,0,IF(EH$3&lt;Кредит!$B16,0,Кредит!$B17/12))))</f>
        <v>0</v>
      </c>
      <c r="EI6" s="312">
        <f>IF(EH8&lt;1,0,IF(EH6=Кредит!$B17/12,Кредит!$B17/12,IF($EO$2&lt;Кредит!$B15,0,IF(EI$3&lt;Кредит!$B16,0,Кредит!$B17/12))))</f>
        <v>0</v>
      </c>
      <c r="EJ6" s="312">
        <f>IF(EI8&lt;1,0,IF(EI6=Кредит!$B17/12,Кредит!$B17/12,IF($EO$2&lt;Кредит!$B15,0,IF(EJ$3&lt;Кредит!$B16,0,Кредит!$B17/12))))</f>
        <v>0</v>
      </c>
      <c r="EK6" s="312">
        <f>IF(EJ8&lt;1,0,IF(EJ6=Кредит!$B17/12,Кредит!$B17/12,IF($EO$2&lt;Кредит!$B15,0,IF(EK$3&lt;Кредит!$B16,0,Кредит!$B17/12))))</f>
        <v>0</v>
      </c>
      <c r="EL6" s="312">
        <f>IF(EK8&lt;1,0,IF(EK6=Кредит!$B17/12,Кредит!$B17/12,IF($EO$2&lt;Кредит!$B15,0,IF(EL$3&lt;Кредит!$B16,0,Кредит!$B17/12))))</f>
        <v>0</v>
      </c>
      <c r="EM6" s="312">
        <f>IF(EL8&lt;1,0,IF(EL6=Кредит!$B17/12,Кредит!$B17/12,IF($EO$2&lt;Кредит!$B15,0,IF(EM$3&lt;Кредит!$B16,0,Кредит!$B17/12))))</f>
        <v>0</v>
      </c>
      <c r="EN6" s="312">
        <f>IF(EM8&lt;1,0,IF(EM6=Кредит!$B17/12,Кредит!$B17/12,IF($EO$2&lt;Кредит!$B15,0,IF(EN$3&lt;Кредит!$B16,0,Кредит!$B17/12))))</f>
        <v>0</v>
      </c>
      <c r="EO6" s="313">
        <f>SUM(EC6:EN6)</f>
        <v>0</v>
      </c>
    </row>
    <row r="7" spans="2:145" ht="12.75">
      <c r="B7" s="310" t="str">
        <f>Кредит!C11</f>
        <v>Сервисирање дуга - Евро</v>
      </c>
      <c r="C7" s="311">
        <f>C5+C6</f>
        <v>0</v>
      </c>
      <c r="D7" s="312">
        <f aca="true" t="shared" si="22" ref="D7:N7">D5+D6</f>
        <v>0</v>
      </c>
      <c r="E7" s="312">
        <f t="shared" si="22"/>
        <v>0</v>
      </c>
      <c r="F7" s="312">
        <f t="shared" si="22"/>
        <v>0</v>
      </c>
      <c r="G7" s="312">
        <f t="shared" si="22"/>
        <v>0</v>
      </c>
      <c r="H7" s="312">
        <f t="shared" si="22"/>
        <v>0</v>
      </c>
      <c r="I7" s="312">
        <f>I5+I6</f>
        <v>3319.7831978208333</v>
      </c>
      <c r="J7" s="312">
        <f t="shared" si="22"/>
        <v>3319.7831978208333</v>
      </c>
      <c r="K7" s="312">
        <f t="shared" si="22"/>
        <v>3319.7831978208333</v>
      </c>
      <c r="L7" s="312">
        <f t="shared" si="22"/>
        <v>3319.7831978208333</v>
      </c>
      <c r="M7" s="312">
        <f t="shared" si="22"/>
        <v>3319.7831978208333</v>
      </c>
      <c r="N7" s="312">
        <f t="shared" si="22"/>
        <v>3319.7831978208333</v>
      </c>
      <c r="O7" s="313">
        <f>SUM(C7:N7)</f>
        <v>19918.699186925</v>
      </c>
      <c r="P7" s="312">
        <f>P5+P6</f>
        <v>3319.7831978208333</v>
      </c>
      <c r="Q7" s="312">
        <f aca="true" t="shared" si="23" ref="Q7:AA7">Q5+Q6</f>
        <v>3319.7831978208333</v>
      </c>
      <c r="R7" s="312">
        <f t="shared" si="23"/>
        <v>3319.7831978208333</v>
      </c>
      <c r="S7" s="312">
        <f t="shared" si="23"/>
        <v>3319.7831978208333</v>
      </c>
      <c r="T7" s="312">
        <f t="shared" si="23"/>
        <v>3319.7831978208333</v>
      </c>
      <c r="U7" s="312">
        <f t="shared" si="23"/>
        <v>19128.274616015275</v>
      </c>
      <c r="V7" s="312">
        <f t="shared" si="23"/>
        <v>19082.16651604554</v>
      </c>
      <c r="W7" s="312">
        <f t="shared" si="23"/>
        <v>19036.058416075808</v>
      </c>
      <c r="X7" s="312">
        <f t="shared" si="23"/>
        <v>18989.950316106075</v>
      </c>
      <c r="Y7" s="312">
        <f t="shared" si="23"/>
        <v>18943.84221613634</v>
      </c>
      <c r="Z7" s="312">
        <f t="shared" si="23"/>
        <v>18897.734116166605</v>
      </c>
      <c r="AA7" s="312">
        <f t="shared" si="23"/>
        <v>18851.62601619687</v>
      </c>
      <c r="AB7" s="313">
        <f>SUM(P7:AA7)</f>
        <v>149528.5682018467</v>
      </c>
      <c r="AC7" s="312">
        <f>AC5+AC6</f>
        <v>18805.517916227138</v>
      </c>
      <c r="AD7" s="312">
        <f aca="true" t="shared" si="24" ref="AD7:AN7">AD5+AD6</f>
        <v>18759.409816257405</v>
      </c>
      <c r="AE7" s="312">
        <f t="shared" si="24"/>
        <v>18713.30171628767</v>
      </c>
      <c r="AF7" s="312">
        <f t="shared" si="24"/>
        <v>18667.193616317934</v>
      </c>
      <c r="AG7" s="312">
        <f t="shared" si="24"/>
        <v>18621.0855163482</v>
      </c>
      <c r="AH7" s="312">
        <f t="shared" si="24"/>
        <v>18574.977416378468</v>
      </c>
      <c r="AI7" s="312">
        <f t="shared" si="24"/>
        <v>18528.869316408734</v>
      </c>
      <c r="AJ7" s="312">
        <f t="shared" si="24"/>
        <v>18482.761216439</v>
      </c>
      <c r="AK7" s="312">
        <f t="shared" si="24"/>
        <v>18436.653116469268</v>
      </c>
      <c r="AL7" s="312">
        <f t="shared" si="24"/>
        <v>18390.545016499535</v>
      </c>
      <c r="AM7" s="312">
        <f t="shared" si="24"/>
        <v>18344.436916529798</v>
      </c>
      <c r="AN7" s="312">
        <f t="shared" si="24"/>
        <v>18298.328816560064</v>
      </c>
      <c r="AO7" s="313">
        <f>SUM(AC7:AN7)</f>
        <v>222623.0803967232</v>
      </c>
      <c r="AP7" s="312">
        <f aca="true" t="shared" si="25" ref="AP7:BA7">AP5+AP6</f>
        <v>18252.22071659033</v>
      </c>
      <c r="AQ7" s="312">
        <f t="shared" si="25"/>
        <v>18206.112616620598</v>
      </c>
      <c r="AR7" s="312">
        <f t="shared" si="25"/>
        <v>18160.004516650864</v>
      </c>
      <c r="AS7" s="312">
        <f t="shared" si="25"/>
        <v>18113.896416681127</v>
      </c>
      <c r="AT7" s="312">
        <f t="shared" si="25"/>
        <v>18067.788316711394</v>
      </c>
      <c r="AU7" s="312">
        <f t="shared" si="25"/>
        <v>18021.68021674166</v>
      </c>
      <c r="AV7" s="312">
        <f t="shared" si="25"/>
        <v>17975.572116771928</v>
      </c>
      <c r="AW7" s="312">
        <f t="shared" si="25"/>
        <v>17929.464016802194</v>
      </c>
      <c r="AX7" s="312">
        <f t="shared" si="25"/>
        <v>17883.355916832457</v>
      </c>
      <c r="AY7" s="312">
        <f t="shared" si="25"/>
        <v>17837.247816862724</v>
      </c>
      <c r="AZ7" s="312">
        <f t="shared" si="25"/>
        <v>17791.13971689299</v>
      </c>
      <c r="BA7" s="312">
        <f t="shared" si="25"/>
        <v>17745.031616923257</v>
      </c>
      <c r="BB7" s="313">
        <f>SUM(AP7:BA7)</f>
        <v>215983.51400108152</v>
      </c>
      <c r="BC7" s="312">
        <f>BC5+BC6</f>
        <v>17698.923516953524</v>
      </c>
      <c r="BD7" s="312">
        <f aca="true" t="shared" si="26" ref="BD7:BN7">BD5+BD6</f>
        <v>17652.81541698379</v>
      </c>
      <c r="BE7" s="312">
        <f t="shared" si="26"/>
        <v>17606.707317014057</v>
      </c>
      <c r="BF7" s="312">
        <f t="shared" si="26"/>
        <v>17560.59921704432</v>
      </c>
      <c r="BG7" s="312">
        <f t="shared" si="26"/>
        <v>17514.491117074587</v>
      </c>
      <c r="BH7" s="312">
        <f t="shared" si="26"/>
        <v>17468.383017104854</v>
      </c>
      <c r="BI7" s="312">
        <f t="shared" si="26"/>
        <v>17422.27491713512</v>
      </c>
      <c r="BJ7" s="312">
        <f t="shared" si="26"/>
        <v>17376.166817165387</v>
      </c>
      <c r="BK7" s="312">
        <f t="shared" si="26"/>
        <v>17330.05871719565</v>
      </c>
      <c r="BL7" s="312">
        <f t="shared" si="26"/>
        <v>17283.950617225917</v>
      </c>
      <c r="BM7" s="312">
        <f t="shared" si="26"/>
        <v>17237.842517256184</v>
      </c>
      <c r="BN7" s="312">
        <f t="shared" si="26"/>
        <v>17191.73441728645</v>
      </c>
      <c r="BO7" s="313">
        <f>SUM(BC7:BN7)</f>
        <v>209343.94760543984</v>
      </c>
      <c r="BP7" s="312">
        <f>BP5+BP6</f>
        <v>17145.626317316717</v>
      </c>
      <c r="BQ7" s="312">
        <f aca="true" t="shared" si="27" ref="BQ7:CC7">BQ5+BQ6</f>
        <v>17099.518217346984</v>
      </c>
      <c r="BR7" s="312">
        <f t="shared" si="27"/>
        <v>17053.41011737725</v>
      </c>
      <c r="BS7" s="312">
        <f t="shared" si="27"/>
        <v>17007.302017407517</v>
      </c>
      <c r="BT7" s="312">
        <f t="shared" si="27"/>
        <v>16961.19391743778</v>
      </c>
      <c r="BU7" s="312">
        <f t="shared" si="27"/>
        <v>16915.085817468047</v>
      </c>
      <c r="BV7" s="312">
        <f t="shared" si="27"/>
        <v>16868.977717498314</v>
      </c>
      <c r="BW7" s="312">
        <f t="shared" si="27"/>
        <v>16822.86961752858</v>
      </c>
      <c r="BX7" s="312">
        <f t="shared" si="27"/>
        <v>16776.761517558847</v>
      </c>
      <c r="BY7" s="312">
        <f t="shared" si="27"/>
        <v>16730.653417589114</v>
      </c>
      <c r="BZ7" s="312">
        <f t="shared" si="27"/>
        <v>16684.54531761938</v>
      </c>
      <c r="CA7" s="312">
        <f t="shared" si="27"/>
        <v>16638.437217649647</v>
      </c>
      <c r="CB7" s="313">
        <f>SUM(BP7:CA7)</f>
        <v>202704.3812097982</v>
      </c>
      <c r="CC7" s="312">
        <f t="shared" si="27"/>
        <v>16592.32911767991</v>
      </c>
      <c r="CD7" s="312">
        <f aca="true" t="shared" si="28" ref="CD7:CN7">CD5+CD6</f>
        <v>16546.221017710177</v>
      </c>
      <c r="CE7" s="312">
        <f t="shared" si="28"/>
        <v>16500.112917740444</v>
      </c>
      <c r="CF7" s="312">
        <f t="shared" si="28"/>
        <v>16454.00481777071</v>
      </c>
      <c r="CG7" s="312">
        <f t="shared" si="28"/>
        <v>16407.896717800977</v>
      </c>
      <c r="CH7" s="312">
        <f t="shared" si="28"/>
        <v>16361.788617831244</v>
      </c>
      <c r="CI7" s="312">
        <f t="shared" si="28"/>
        <v>16315.680517861509</v>
      </c>
      <c r="CJ7" s="312">
        <f t="shared" si="28"/>
        <v>16269.572417891775</v>
      </c>
      <c r="CK7" s="312">
        <f t="shared" si="28"/>
        <v>16223.464317922042</v>
      </c>
      <c r="CL7" s="312">
        <f t="shared" si="28"/>
        <v>16177.356217952309</v>
      </c>
      <c r="CM7" s="312">
        <f t="shared" si="28"/>
        <v>16131.248117982574</v>
      </c>
      <c r="CN7" s="312">
        <f t="shared" si="28"/>
        <v>16085.14001801284</v>
      </c>
      <c r="CO7" s="313">
        <f>SUM(CC7:CN7)</f>
        <v>196064.81481415653</v>
      </c>
      <c r="CP7" s="312">
        <f aca="true" t="shared" si="29" ref="CP7:CZ7">CP5+CP6</f>
        <v>16039.031918043107</v>
      </c>
      <c r="CQ7" s="312">
        <f t="shared" si="29"/>
        <v>15992.923818073372</v>
      </c>
      <c r="CR7" s="312">
        <f t="shared" si="29"/>
        <v>15946.815718103639</v>
      </c>
      <c r="CS7" s="312">
        <f t="shared" si="29"/>
        <v>15900.707618133905</v>
      </c>
      <c r="CT7" s="312">
        <f t="shared" si="29"/>
        <v>15854.599518164172</v>
      </c>
      <c r="CU7" s="312">
        <f t="shared" si="29"/>
        <v>0</v>
      </c>
      <c r="CV7" s="312">
        <f t="shared" si="29"/>
        <v>0</v>
      </c>
      <c r="CW7" s="312">
        <f t="shared" si="29"/>
        <v>0</v>
      </c>
      <c r="CX7" s="312">
        <f t="shared" si="29"/>
        <v>0</v>
      </c>
      <c r="CY7" s="312">
        <f t="shared" si="29"/>
        <v>0</v>
      </c>
      <c r="CZ7" s="312">
        <f t="shared" si="29"/>
        <v>0</v>
      </c>
      <c r="DA7" s="312">
        <f aca="true" t="shared" si="30" ref="DA7:DF7">DA5+DA6</f>
        <v>0</v>
      </c>
      <c r="DB7" s="313">
        <f>SUM(CP7:DA7)</f>
        <v>79734.0785905182</v>
      </c>
      <c r="DC7" s="312">
        <f t="shared" si="30"/>
        <v>0</v>
      </c>
      <c r="DD7" s="312">
        <f t="shared" si="30"/>
        <v>0</v>
      </c>
      <c r="DE7" s="312">
        <f t="shared" si="30"/>
        <v>0</v>
      </c>
      <c r="DF7" s="312">
        <f t="shared" si="30"/>
        <v>0</v>
      </c>
      <c r="DG7" s="312">
        <f aca="true" t="shared" si="31" ref="DG7:DN7">DG5+DG6</f>
        <v>0</v>
      </c>
      <c r="DH7" s="312">
        <f t="shared" si="31"/>
        <v>0</v>
      </c>
      <c r="DI7" s="312">
        <f t="shared" si="31"/>
        <v>0</v>
      </c>
      <c r="DJ7" s="312">
        <f t="shared" si="31"/>
        <v>0</v>
      </c>
      <c r="DK7" s="312">
        <f t="shared" si="31"/>
        <v>0</v>
      </c>
      <c r="DL7" s="312">
        <f t="shared" si="31"/>
        <v>0</v>
      </c>
      <c r="DM7" s="312">
        <f t="shared" si="31"/>
        <v>0</v>
      </c>
      <c r="DN7" s="312">
        <f t="shared" si="31"/>
        <v>0</v>
      </c>
      <c r="DO7" s="313">
        <f>SUM(DC7:DN7)</f>
        <v>0</v>
      </c>
      <c r="DP7" s="312">
        <f aca="true" t="shared" si="32" ref="DP7:EA7">DP5+DP6</f>
        <v>0</v>
      </c>
      <c r="DQ7" s="312">
        <f t="shared" si="32"/>
        <v>0</v>
      </c>
      <c r="DR7" s="312">
        <f t="shared" si="32"/>
        <v>0</v>
      </c>
      <c r="DS7" s="312">
        <f t="shared" si="32"/>
        <v>0</v>
      </c>
      <c r="DT7" s="312">
        <f t="shared" si="32"/>
        <v>0</v>
      </c>
      <c r="DU7" s="312">
        <f t="shared" si="32"/>
        <v>0</v>
      </c>
      <c r="DV7" s="312">
        <f t="shared" si="32"/>
        <v>0</v>
      </c>
      <c r="DW7" s="312">
        <f t="shared" si="32"/>
        <v>0</v>
      </c>
      <c r="DX7" s="312">
        <f t="shared" si="32"/>
        <v>0</v>
      </c>
      <c r="DY7" s="312">
        <f t="shared" si="32"/>
        <v>0</v>
      </c>
      <c r="DZ7" s="312">
        <f t="shared" si="32"/>
        <v>0</v>
      </c>
      <c r="EA7" s="312">
        <f t="shared" si="32"/>
        <v>0</v>
      </c>
      <c r="EB7" s="313">
        <f>SUM(DP7:EA7)</f>
        <v>0</v>
      </c>
      <c r="EC7" s="312">
        <f aca="true" t="shared" si="33" ref="EC7:EN7">EC5+EC6</f>
        <v>0</v>
      </c>
      <c r="ED7" s="312">
        <f t="shared" si="33"/>
        <v>0</v>
      </c>
      <c r="EE7" s="312">
        <f t="shared" si="33"/>
        <v>0</v>
      </c>
      <c r="EF7" s="312">
        <f t="shared" si="33"/>
        <v>0</v>
      </c>
      <c r="EG7" s="312">
        <f t="shared" si="33"/>
        <v>0</v>
      </c>
      <c r="EH7" s="312">
        <f t="shared" si="33"/>
        <v>0</v>
      </c>
      <c r="EI7" s="312">
        <f t="shared" si="33"/>
        <v>0</v>
      </c>
      <c r="EJ7" s="312">
        <f t="shared" si="33"/>
        <v>0</v>
      </c>
      <c r="EK7" s="312">
        <f t="shared" si="33"/>
        <v>0</v>
      </c>
      <c r="EL7" s="312">
        <f t="shared" si="33"/>
        <v>0</v>
      </c>
      <c r="EM7" s="312">
        <f t="shared" si="33"/>
        <v>0</v>
      </c>
      <c r="EN7" s="312">
        <f t="shared" si="33"/>
        <v>0</v>
      </c>
      <c r="EO7" s="313">
        <f>SUM(EC7:EN7)</f>
        <v>0</v>
      </c>
    </row>
    <row r="8" spans="2:145" ht="12.75">
      <c r="B8" s="310" t="str">
        <f>Кредит!C12</f>
        <v>Неотплаћена главница - Евро</v>
      </c>
      <c r="C8" s="311">
        <f>IF($O$2&lt;Кредит!$B14,0,IF(C$3&lt;Кредит!$B16,0,Кредит!$B8))</f>
        <v>0</v>
      </c>
      <c r="D8" s="312">
        <f>ABS(IF(C8&gt;0,C8-D6,IF($O$2&lt;Кредит!$B14,0,IF(D$3&lt;Кредит!$B16,0,Кредит!$B8))))</f>
        <v>0</v>
      </c>
      <c r="E8" s="312">
        <f>ABS(IF(D8&gt;0,D8-E6,IF($O$2&lt;Кредит!$B14,0,IF(E$3&lt;Кредит!$B16,0,Кредит!$B8))))</f>
        <v>0</v>
      </c>
      <c r="F8" s="312">
        <f>ABS(IF(E8&gt;0,E8-F6,IF($O$2&lt;Кредит!$B14,0,IF(F$3&lt;Кредит!$B16,0,Кредит!$B8))))</f>
        <v>0</v>
      </c>
      <c r="G8" s="312">
        <f>ABS(IF(F8&gt;0,F8-G6,IF($O$2&lt;Кредит!$B14,0,IF(G$3&lt;Кредит!$B16,0,Кредит!$B8))))</f>
        <v>0</v>
      </c>
      <c r="H8" s="312">
        <f>ABS(IF(G8&gt;0,G8-H6,IF($O$2&lt;Кредит!$B14,0,IF(H$3&lt;Кредит!$B16,0,Кредит!$B8))))</f>
        <v>1138211.38211</v>
      </c>
      <c r="I8" s="312">
        <f>ABS(IF(H8&gt;0,H8-I6,IF($O$2&lt;Кредит!$B14,0,IF(I$3&lt;Кредит!$B16,0,Кредит!$B8))))</f>
        <v>1138211.38211</v>
      </c>
      <c r="J8" s="312">
        <f>ABS(IF(I8&gt;0,I8-J6,IF($O$2&lt;Кредит!$B14,0,IF(J$3&lt;Кредит!$B16,0,Кредит!$B8))))</f>
        <v>1138211.38211</v>
      </c>
      <c r="K8" s="312">
        <f>ABS(IF(J8&gt;0,J8-K6,IF($O$2&lt;Кредит!$B14,0,IF(K$3&lt;Кредит!$B16,0,Кредит!$B8))))</f>
        <v>1138211.38211</v>
      </c>
      <c r="L8" s="312">
        <f>ABS(IF(K8&gt;0,K8-L6,IF($O$2&lt;Кредит!$B14,0,IF(L$3&lt;Кредит!$B16,0,Кредит!$B8))))</f>
        <v>1138211.38211</v>
      </c>
      <c r="M8" s="312">
        <f>ABS(IF(L8&gt;0,L8-M6,IF($O$2&lt;Кредит!$B14,0,IF(M$3&lt;Кредит!$B16,0,Кредит!$B8))))</f>
        <v>1138211.38211</v>
      </c>
      <c r="N8" s="312">
        <f>ABS(IF(M8&gt;0,M8-N6,IF($O$2&lt;Кредит!$B14,0,IF(N$3&lt;Кредит!$B16,0,Кредит!$B8))))</f>
        <v>1138211.38211</v>
      </c>
      <c r="O8" s="313">
        <f>N8</f>
        <v>1138211.38211</v>
      </c>
      <c r="P8" s="312">
        <f>ABS(IF(O8&gt;0,O8-P6,IF($AB$2&lt;Кредит!$B14,0,IF(P$3&lt;Кредит!$B16,0,Кредит!$B8))))</f>
        <v>1138211.38211</v>
      </c>
      <c r="Q8" s="312">
        <f>ABS(IF(P8&gt;0,P8-Q6,IF($AB$2&lt;Кредит!$B14,0,IF(Q$3&lt;Кредит!$B16,0,Кредит!$B8))))</f>
        <v>1138211.38211</v>
      </c>
      <c r="R8" s="312">
        <f>ABS(IF(Q8&gt;0,Q8-R6,IF($AB$2&lt;Кредит!$B14,0,IF(R$3&lt;Кредит!$B16,0,Кредит!$B8))))</f>
        <v>1138211.38211</v>
      </c>
      <c r="S8" s="312">
        <f>ABS(IF(R8&gt;0,R8-S6,IF($AB$2&lt;Кредит!$B14,0,IF(S$3&lt;Кредит!$B16,0,Кредит!$B8))))</f>
        <v>1138211.38211</v>
      </c>
      <c r="T8" s="312">
        <f>ABS(IF(S8&gt;0,S8-T6,IF($AB$2&lt;Кредит!$B14,0,IF(T$3&lt;Кредит!$B16,0,Кредит!$B8))))</f>
        <v>1138211.38211</v>
      </c>
      <c r="U8" s="312">
        <f>ABS(IF(T8&gt;0,T8-U6,IF($AB$2&lt;Кредит!$B14,0,IF(U$3&lt;Кредит!$B16,0,Кредит!$B8))))</f>
        <v>1122402.8906918054</v>
      </c>
      <c r="V8" s="312">
        <f>ABS(IF(U8&gt;0,U8-V6,IF($AB$2&lt;Кредит!$B14,0,IF(V$3&lt;Кредит!$B16,0,Кредит!$B8))))</f>
        <v>1106594.399273611</v>
      </c>
      <c r="W8" s="312">
        <f>ABS(IF(V8&gt;0,V8-W6,IF($AB$2&lt;Кредит!$B14,0,IF(W$3&lt;Кредит!$B16,0,Кредит!$B8))))</f>
        <v>1090785.9078554164</v>
      </c>
      <c r="X8" s="312">
        <f>ABS(IF(W8&gt;0,W8-X6,IF($AB$2&lt;Кредит!$B14,0,IF(X$3&lt;Кредит!$B16,0,Кредит!$B8))))</f>
        <v>1074977.416437222</v>
      </c>
      <c r="Y8" s="312">
        <f>ABS(IF(X8&gt;0,X8-Y6,IF($AB$2&lt;Кредит!$B14,0,IF(Y$3&lt;Кредит!$B16,0,Кредит!$B8))))</f>
        <v>1059168.9250190274</v>
      </c>
      <c r="Z8" s="312">
        <f>ABS(IF(Y8&gt;0,Y8-Z6,IF($AB$2&lt;Кредит!$B14,0,IF(Z$3&lt;Кредит!$B16,0,Кредит!$B8))))</f>
        <v>1043360.4336008329</v>
      </c>
      <c r="AA8" s="312">
        <f>ABS(IF(Z8&gt;0,Z8-AA6,IF($AB$2&lt;Кредит!$B14,0,IF(AA$3&lt;Кредит!$B16,0,Кредит!$B8))))</f>
        <v>1027551.9421826384</v>
      </c>
      <c r="AB8" s="313">
        <f>AA8</f>
        <v>1027551.9421826384</v>
      </c>
      <c r="AC8" s="312">
        <f>ABS(IF(AB8&gt;0,AB8-AC6,IF($AO$2&lt;Кредит!$B14,0,IF(AC$3&lt;Кредит!$B16,0,Кредит!$B8))))</f>
        <v>1011743.450764444</v>
      </c>
      <c r="AD8" s="312">
        <f>ABS(IF(AC8&gt;0,AC8-AD6,IF($AO$2&lt;Кредит!$B14,0,IF(AD$3&lt;Кредит!$B16,0,Кредит!$B8))))</f>
        <v>995934.9593462495</v>
      </c>
      <c r="AE8" s="312">
        <f>ABS(IF(AD8&gt;0,AD8-AE6,IF($AO$2&lt;Кредит!$B14,0,IF(AE$3&lt;Кредит!$B16,0,Кредит!$B8))))</f>
        <v>980126.467928055</v>
      </c>
      <c r="AF8" s="312">
        <f>ABS(IF(AE8&gt;0,AE8-AF6,IF($AO$2&lt;Кредит!$B14,0,IF(AF$3&lt;Кредит!$B16,0,Кредит!$B8))))</f>
        <v>964317.9765098605</v>
      </c>
      <c r="AG8" s="312">
        <f>ABS(IF(AF8&gt;0,AF8-AG6,IF($AO$2&lt;Кредит!$B14,0,IF(AG$3&lt;Кредит!$B16,0,Кредит!$B8))))</f>
        <v>948509.485091666</v>
      </c>
      <c r="AH8" s="312">
        <f>ABS(IF(AG8&gt;0,AG8-AH6,IF($AO$2&lt;Кредит!$B14,0,IF(AH$3&lt;Кредит!$B16,0,Кредит!$B8))))</f>
        <v>932700.9936734715</v>
      </c>
      <c r="AI8" s="312">
        <f>ABS(IF(AH8&gt;0,AH8-AI6,IF($AO$2&lt;Кредит!$B14,0,IF(AI$3&lt;Кредит!$B16,0,Кредит!$B8))))</f>
        <v>916892.502255277</v>
      </c>
      <c r="AJ8" s="312">
        <f>ABS(IF(AI8&gt;0,AI8-AJ6,IF($AO$2&lt;Кредит!$B14,0,IF(AJ$3&lt;Кредит!$B16,0,Кредит!$B8))))</f>
        <v>901084.0108370825</v>
      </c>
      <c r="AK8" s="312">
        <f>ABS(IF(AJ8&gt;0,AJ8-AK6,IF($AO$2&lt;Кредит!$B14,0,IF(AK$3&lt;Кредит!$B16,0,Кредит!$B8))))</f>
        <v>885275.519418888</v>
      </c>
      <c r="AL8" s="312">
        <f>ABS(IF(AK8&gt;0,AK8-AL6,IF($AO$2&lt;Кредит!$B14,0,IF(AL$3&lt;Кредит!$B16,0,Кредит!$B8))))</f>
        <v>869467.0280006935</v>
      </c>
      <c r="AM8" s="312">
        <f>ABS(IF(AL8&gt;0,AL8-AM6,IF($AO$2&lt;Кредит!$B14,0,IF(AM$3&lt;Кредит!$B16,0,Кредит!$B8))))</f>
        <v>853658.536582499</v>
      </c>
      <c r="AN8" s="312">
        <f>ABS(IF(AM8&gt;0,AM8-AN6,IF($AO$2&lt;Кредит!$B14,0,IF(AN$3&lt;Кредит!$B16,0,Кредит!$B8))))</f>
        <v>837850.0451643046</v>
      </c>
      <c r="AO8" s="313">
        <f>AN8</f>
        <v>837850.0451643046</v>
      </c>
      <c r="AP8" s="312">
        <f>ABS(IF(AO8&gt;0,AO8-AP6,IF($BB$2&lt;Кредит!$B14,0,IF(AP$3&lt;Кредит!$B16,0,Кредит!$B8))))</f>
        <v>822041.5537461101</v>
      </c>
      <c r="AQ8" s="312">
        <f>ABS(IF(AP8&gt;0,AP8-AQ6,IF($BB$2&lt;Кредит!$B14,0,IF(AQ$3&lt;Кредит!$B16,0,Кредит!$B8))))</f>
        <v>806233.0623279156</v>
      </c>
      <c r="AR8" s="312">
        <f>ABS(IF(AQ8&gt;0,AQ8-AR6,IF($BB$2&lt;Кредит!$B14,0,IF(AR$3&lt;Кредит!$B16,0,Кредит!$B8))))</f>
        <v>790424.5709097211</v>
      </c>
      <c r="AS8" s="312">
        <f>ABS(IF(AR8&gt;0,AR8-AS6,IF($BB$2&lt;Кредит!$B14,0,IF(AS$3&lt;Кредит!$B16,0,Кредит!$B8))))</f>
        <v>774616.0794915266</v>
      </c>
      <c r="AT8" s="312">
        <f>ABS(IF(AS8&gt;0,AS8-AT6,IF($BB$2&lt;Кредит!$B14,0,IF(AT$3&lt;Кредит!$B16,0,Кредит!$B8))))</f>
        <v>758807.5880733321</v>
      </c>
      <c r="AU8" s="312">
        <f>ABS(IF(AT8&gt;0,AT8-AU6,IF($BB$2&lt;Кредит!$B14,0,IF(AU$3&lt;Кредит!$B16,0,Кредит!$B8))))</f>
        <v>742999.0966551376</v>
      </c>
      <c r="AV8" s="312">
        <f>ABS(IF(AU8&gt;0,AU8-AV6,IF($BB$2&lt;Кредит!$B14,0,IF(AV$3&lt;Кредит!$B16,0,Кредит!$B8))))</f>
        <v>727190.6052369431</v>
      </c>
      <c r="AW8" s="312">
        <f>ABS(IF(AV8&gt;0,AV8-AW6,IF($BB$2&lt;Кредит!$B14,0,IF(AW$3&lt;Кредит!$B16,0,Кредит!$B8))))</f>
        <v>711382.1138187486</v>
      </c>
      <c r="AX8" s="312">
        <f>ABS(IF(AW8&gt;0,AW8-AX6,IF($BB$2&lt;Кредит!$B14,0,IF(AX$3&lt;Кредит!$B16,0,Кредит!$B8))))</f>
        <v>695573.6224005541</v>
      </c>
      <c r="AY8" s="312">
        <f>ABS(IF(AX8&gt;0,AX8-AY6,IF($BB$2&lt;Кредит!$B14,0,IF(AY$3&lt;Кредит!$B16,0,Кредит!$B8))))</f>
        <v>679765.1309823596</v>
      </c>
      <c r="AZ8" s="312">
        <f>ABS(IF(AY8&gt;0,AY8-AZ6,IF($BB$2&lt;Кредит!$B14,0,IF(AZ$3&lt;Кредит!$B16,0,Кредит!$B8))))</f>
        <v>663956.6395641651</v>
      </c>
      <c r="BA8" s="312">
        <f>ABS(IF(AZ8&gt;0,AZ8-BA6,IF($BB$2&lt;Кредит!$B14,0,IF(BA$3&lt;Кредит!$B16,0,Кредит!$B8))))</f>
        <v>648148.1481459707</v>
      </c>
      <c r="BB8" s="313">
        <f>BA8</f>
        <v>648148.1481459707</v>
      </c>
      <c r="BC8" s="312">
        <f>ABS(IF(BB8&gt;0,BB8-BC6,IF($BO$2&lt;Кредит!$B14,0,IF(BC$3&lt;Кредит!$B16,0,Кредит!$B8))))</f>
        <v>632339.6567277762</v>
      </c>
      <c r="BD8" s="312">
        <f>ABS(IF(BC8&gt;0,BC8-BD6,IF($BO$2&lt;Кредит!$B14,0,IF(BD$3&lt;Кредит!$B16,0,Кредит!$B8))))</f>
        <v>616531.1653095817</v>
      </c>
      <c r="BE8" s="312">
        <f>ABS(IF(BD8&gt;0,BD8-BE6,IF($BO$2&lt;Кредит!$B14,0,IF(BE$3&lt;Кредит!$B16,0,Кредит!$B8))))</f>
        <v>600722.6738913872</v>
      </c>
      <c r="BF8" s="312">
        <f>ABS(IF(BE8&gt;0,BE8-BF6,IF($BO$2&lt;Кредит!$B14,0,IF(BF$3&lt;Кредит!$B16,0,Кредит!$B8))))</f>
        <v>584914.1824731927</v>
      </c>
      <c r="BG8" s="312">
        <f>ABS(IF(BF8&gt;0,BF8-BG6,IF($BO$2&lt;Кредит!$B14,0,IF(BG$3&lt;Кредит!$B16,0,Кредит!$B8))))</f>
        <v>569105.6910549982</v>
      </c>
      <c r="BH8" s="312">
        <f>ABS(IF(BG8&gt;0,BG8-BH6,IF($BO$2&lt;Кредит!$B14,0,IF(BH$3&lt;Кредит!$B16,0,Кредит!$B8))))</f>
        <v>553297.1996368037</v>
      </c>
      <c r="BI8" s="312">
        <f>ABS(IF(BH8&gt;0,BH8-BI6,IF($BO$2&lt;Кредит!$B14,0,IF(BI$3&lt;Кредит!$B16,0,Кредит!$B8))))</f>
        <v>537488.7082186092</v>
      </c>
      <c r="BJ8" s="312">
        <f>ABS(IF(BI8&gt;0,BI8-BJ6,IF($BO$2&lt;Кредит!$B14,0,IF(BJ$3&lt;Кредит!$B16,0,Кредит!$B8))))</f>
        <v>521680.2168004148</v>
      </c>
      <c r="BK8" s="312">
        <f>ABS(IF(BJ8&gt;0,BJ8-BK6,IF($BO$2&lt;Кредит!$B14,0,IF(BK$3&lt;Кредит!$B16,0,Кредит!$B8))))</f>
        <v>505871.72538222035</v>
      </c>
      <c r="BL8" s="312">
        <f>ABS(IF(BK8&gt;0,BK8-BL6,IF($BO$2&lt;Кредит!$B14,0,IF(BL$3&lt;Кредит!$B16,0,Кредит!$B8))))</f>
        <v>490063.2339640259</v>
      </c>
      <c r="BM8" s="312">
        <f>ABS(IF(BL8&gt;0,BL8-BM6,IF($BO$2&lt;Кредит!$B14,0,IF(BM$3&lt;Кредит!$B16,0,Кредит!$B8))))</f>
        <v>474254.7425458315</v>
      </c>
      <c r="BN8" s="312">
        <f>ABS(IF(BM8&gt;0,BM8-BN6,IF($BO$2&lt;Кредит!$B14,0,IF(BN$3&lt;Кредит!$B16,0,Кредит!$B8))))</f>
        <v>458446.25112763705</v>
      </c>
      <c r="BO8" s="313">
        <f>BN8</f>
        <v>458446.25112763705</v>
      </c>
      <c r="BP8" s="312">
        <f>ABS(IF(BO8&gt;0,BO8-BP6,IF($CB$2&lt;Кредит!$B14,0,IF(BP$3&lt;Кредит!$B16,0,Кредит!$B8))))</f>
        <v>442637.7597094426</v>
      </c>
      <c r="BQ8" s="312">
        <f>ABS(IF(BP8&gt;0,BP8-BQ6,IF($CB$2&lt;Кредит!$B14,0,IF(BQ$3&lt;Кредит!$B16,0,Кредит!$B8))))</f>
        <v>426829.2682912482</v>
      </c>
      <c r="BR8" s="312">
        <f>ABS(IF(BQ8&gt;0,BQ8-BR6,IF($CB$2&lt;Кредит!$B14,0,IF(BR$3&lt;Кредит!$B16,0,Кредит!$B8))))</f>
        <v>411020.77687305375</v>
      </c>
      <c r="BS8" s="312">
        <f>ABS(IF(BR8&gt;0,BR8-BS6,IF($CB$2&lt;Кредит!$B14,0,IF(BS$3&lt;Кредит!$B16,0,Кредит!$B8))))</f>
        <v>395212.2854548593</v>
      </c>
      <c r="BT8" s="312">
        <f>ABS(IF(BS8&gt;0,BS8-BT6,IF($CB$2&lt;Кредит!$B14,0,IF(BT$3&lt;Кредит!$B16,0,Кредит!$B8))))</f>
        <v>379403.7940366649</v>
      </c>
      <c r="BU8" s="312">
        <f>ABS(IF(BT8&gt;0,BT8-BU6,IF($CB$2&lt;Кредит!$B14,0,IF(BU$3&lt;Кредит!$B16,0,Кредит!$B8))))</f>
        <v>363595.30261847045</v>
      </c>
      <c r="BV8" s="312">
        <f>ABS(IF(BU8&gt;0,BU8-BV6,IF($CB$2&lt;Кредит!$B14,0,IF(BV$3&lt;Кредит!$B16,0,Кредит!$B8))))</f>
        <v>347786.811200276</v>
      </c>
      <c r="BW8" s="312">
        <f>ABS(IF(BV8&gt;0,BV8-BW6,IF($CB$2&lt;Кредит!$B14,0,IF(BW$3&lt;Кредит!$B16,0,Кредит!$B8))))</f>
        <v>331978.3197820816</v>
      </c>
      <c r="BX8" s="312">
        <f>ABS(IF(BW8&gt;0,BW8-BX6,IF($CB$2&lt;Кредит!$B14,0,IF(BX$3&lt;Кредит!$B16,0,Кредит!$B8))))</f>
        <v>316169.82836388715</v>
      </c>
      <c r="BY8" s="312">
        <f>ABS(IF(BX8&gt;0,BX8-BY6,IF($CB$2&lt;Кредит!$B14,0,IF(BY$3&lt;Кредит!$B16,0,Кредит!$B8))))</f>
        <v>300361.3369456927</v>
      </c>
      <c r="BZ8" s="312">
        <f>ABS(IF(BY8&gt;0,BY8-BZ6,IF($CB$2&lt;Кредит!$B14,0,IF(BZ$3&lt;Кредит!$B16,0,Кредит!$B8))))</f>
        <v>284552.8455274983</v>
      </c>
      <c r="CA8" s="312">
        <f>ABS(IF(BZ8&gt;0,BZ8-CA6,IF($CB$2&lt;Кредит!$B14,0,IF(CA$3&lt;Кредит!$B16,0,Кредит!$B8))))</f>
        <v>268744.35410930385</v>
      </c>
      <c r="CB8" s="313">
        <f>CA8</f>
        <v>268744.35410930385</v>
      </c>
      <c r="CC8" s="312">
        <f>ABS(IF(CB8&gt;0,CB8-CC6,IF($CO$2&lt;Кредит!$B14,0,IF(CC$3&lt;Кредит!$B16,0,Кредит!$B8))))</f>
        <v>252935.86269110942</v>
      </c>
      <c r="CD8" s="312">
        <f>ABS(IF(CC8&gt;0,CC8-CD6,IF($CO$2&lt;Кредит!$B14,0,IF(CD$3&lt;Кредит!$B16,0,Кредит!$B8))))</f>
        <v>237127.37127291498</v>
      </c>
      <c r="CE8" s="312">
        <f>ABS(IF(CD8&gt;0,CD8-CE6,IF($CO$2&lt;Кредит!$B14,0,IF(CE$3&lt;Кредит!$B16,0,Кредит!$B8))))</f>
        <v>221318.87985472055</v>
      </c>
      <c r="CF8" s="312">
        <f>ABS(IF(CE8&gt;0,CE8-CF6,IF($CO$2&lt;Кредит!$B14,0,IF(CF$3&lt;Кредит!$B16,0,Кредит!$B8))))</f>
        <v>205510.38843652612</v>
      </c>
      <c r="CG8" s="312">
        <f>ABS(IF(CF8&gt;0,CF8-CG6,IF($CO$2&lt;Кредит!$B14,0,IF(CG$3&lt;Кредит!$B16,0,Кредит!$B8))))</f>
        <v>189701.89701833169</v>
      </c>
      <c r="CH8" s="312">
        <f>ABS(IF(CG8&gt;0,CG8-CH6,IF($CO$2&lt;Кредит!$B14,0,IF(CH$3&lt;Кредит!$B16,0,Кредит!$B8))))</f>
        <v>173893.40560013725</v>
      </c>
      <c r="CI8" s="312">
        <f>ABS(IF(CH8&gt;0,CH8-CI6,IF($CO$2&lt;Кредит!$B14,0,IF(CI$3&lt;Кредит!$B16,0,Кредит!$B8))))</f>
        <v>158084.91418194282</v>
      </c>
      <c r="CJ8" s="312">
        <f>ABS(IF(CI8&gt;0,CI8-CJ6,IF($CO$2&lt;Кредит!$B14,0,IF(CJ$3&lt;Кредит!$B16,0,Кредит!$B8))))</f>
        <v>142276.4227637484</v>
      </c>
      <c r="CK8" s="312">
        <f>ABS(IF(CJ8&gt;0,CJ8-CK6,IF($CO$2&lt;Кредит!$B14,0,IF(CK$3&lt;Кредит!$B16,0,Кредит!$B8))))</f>
        <v>126467.93134555394</v>
      </c>
      <c r="CL8" s="312">
        <f>ABS(IF(CK8&gt;0,CK8-CL6,IF($CO$2&lt;Кредит!$B14,0,IF(CL$3&lt;Кредит!$B16,0,Кредит!$B8))))</f>
        <v>110659.43992735949</v>
      </c>
      <c r="CM8" s="312">
        <f>ABS(IF(CL8&gt;0,CL8-CM6,IF($CO$2&lt;Кредит!$B14,0,IF(CM$3&lt;Кредит!$B16,0,Кредит!$B8))))</f>
        <v>94850.94850916504</v>
      </c>
      <c r="CN8" s="312">
        <f>ABS(IF(CM8&gt;0,CM8-CN6,IF($CO$2&lt;Кредит!$B14,0,IF(CN$3&lt;Кредит!$B16,0,Кредит!$B8))))</f>
        <v>79042.4570909706</v>
      </c>
      <c r="CO8" s="313">
        <f>CN8</f>
        <v>79042.4570909706</v>
      </c>
      <c r="CP8" s="312">
        <f>ABS(IF(CO8&gt;0,CO8-CP6,IF($DB$2&lt;Кредит!$B14,0,IF(CP$3&lt;Кредит!$B16,0,Кредит!$B8))))</f>
        <v>63233.965672776154</v>
      </c>
      <c r="CQ8" s="312">
        <f>ABS(IF(CP8&gt;0,CP8-CQ6,IF($DB$2&lt;Кредит!$B14,0,IF(CQ$3&lt;Кредит!$B16,0,Кредит!$B8))))</f>
        <v>47425.47425458171</v>
      </c>
      <c r="CR8" s="312">
        <f>ABS(IF(CQ8&gt;0,CQ8-CR6,IF($DB$2&lt;Кредит!$B14,0,IF(CR$3&lt;Кредит!$B16,0,Кредит!$B8))))</f>
        <v>31616.982836387273</v>
      </c>
      <c r="CS8" s="312">
        <f>ABS(IF(CR8&gt;0,CR8-CS6,IF($DB$2&lt;Кредит!$B14,0,IF(CS$3&lt;Кредит!$B16,0,Кредит!$B8))))</f>
        <v>15808.49141819283</v>
      </c>
      <c r="CT8" s="312">
        <f>ABS(IF(CS8&gt;0,CS8-CT6,IF($DB$2&lt;Кредит!$B14,0,IF(CT$3&lt;Кредит!$B16,0,Кредит!$B8))))</f>
        <v>1.6116246115416288E-09</v>
      </c>
      <c r="CU8" s="312">
        <f>ABS(IF(CT8&gt;0,CT8-CU6,IF($DB$2&lt;Кредит!$B14,0,IF(CU$3&lt;Кредит!$B16,0,Кредит!$B8))))</f>
        <v>1.6116246115416288E-09</v>
      </c>
      <c r="CV8" s="312">
        <f>ABS(IF(CU8&gt;0,CU8-CV6,IF($DB$2&lt;Кредит!$B14,0,IF(CV$3&lt;Кредит!$B16,0,Кредит!$B8))))</f>
        <v>1.6116246115416288E-09</v>
      </c>
      <c r="CW8" s="312">
        <f>ABS(IF(CV8&gt;0,CV8-CW6,IF($DB$2&lt;Кредит!$B14,0,IF(CW$3&lt;Кредит!$B16,0,Кредит!$B8))))</f>
        <v>1.6116246115416288E-09</v>
      </c>
      <c r="CX8" s="312">
        <f>ABS(IF(CW8&gt;0,CW8-CX6,IF($DB$2&lt;Кредит!$B14,0,IF(CX$3&lt;Кредит!$B16,0,Кредит!$B8))))</f>
        <v>1.6116246115416288E-09</v>
      </c>
      <c r="CY8" s="312">
        <f>ABS(IF(CX8&gt;0,CX8-CY6,IF($DB$2&lt;Кредит!$B14,0,IF(CY$3&lt;Кредит!$B16,0,Кредит!$B8))))</f>
        <v>1.6116246115416288E-09</v>
      </c>
      <c r="CZ8" s="312">
        <f>ABS(IF(CY8&gt;0,CY8-CZ6,IF($DB$2&lt;Кредит!$B14,0,IF(CZ$3&lt;Кредит!$B16,0,Кредит!$B8))))</f>
        <v>1.6116246115416288E-09</v>
      </c>
      <c r="DA8" s="312">
        <f>ABS(IF(CZ8&gt;0,CZ8-DA6,IF($DB$2&lt;Кредит!$B14,0,IF(DA$3&lt;Кредит!$B16,0,Кредит!$B8))))</f>
        <v>1.6116246115416288E-09</v>
      </c>
      <c r="DB8" s="313">
        <f>DA8</f>
        <v>1.6116246115416288E-09</v>
      </c>
      <c r="DC8" s="312">
        <f>ABS(IF(DB8&gt;0,DB8-DC6,IF($O$2&lt;Кредит!$B14,0,IF(DC$3&lt;Кредит!$B16,0,Кредит!$B8))))</f>
        <v>1.6116246115416288E-09</v>
      </c>
      <c r="DD8" s="312">
        <f>ABS(IF(DC8&gt;0,DC8-DD6,IF($O$2&lt;Кредит!$B14,0,IF(DD$3&lt;Кредит!$B16,0,Кредит!$B8))))</f>
        <v>1.6116246115416288E-09</v>
      </c>
      <c r="DE8" s="312">
        <f>ABS(IF(DD8&gt;0,DD8-DE6,IF($O$2&lt;Кредит!$B14,0,IF(DE$3&lt;Кредит!$B16,0,Кредит!$B8))))</f>
        <v>1.6116246115416288E-09</v>
      </c>
      <c r="DF8" s="312">
        <f>ABS(IF(DE8&gt;0,DE8-DF6,IF($O$2&lt;Кредит!$B14,0,IF(DF$3&lt;Кредит!$B16,0,Кредит!$B8))))</f>
        <v>1.6116246115416288E-09</v>
      </c>
      <c r="DG8" s="312">
        <f>ABS(IF(DF8&gt;0,DF8-DG6,IF($O$2&lt;Кредит!$B14,0,IF(DG$3&lt;Кредит!$B16,0,Кредит!$B8))))</f>
        <v>1.6116246115416288E-09</v>
      </c>
      <c r="DH8" s="312">
        <f>ABS(IF(DG8&gt;0,DG8-DH6,IF($O$2&lt;Кредит!$B14,0,IF(DH$3&lt;Кредит!$B16,0,Кредит!$B8))))</f>
        <v>1.6116246115416288E-09</v>
      </c>
      <c r="DI8" s="312">
        <f>ABS(IF(DH8&gt;0,DH8-DI6,IF($O$2&lt;Кредит!$B14,0,IF(DI$3&lt;Кредит!$B16,0,Кредит!$B8))))</f>
        <v>1.6116246115416288E-09</v>
      </c>
      <c r="DJ8" s="312">
        <f>ABS(IF(DI8&gt;0,DI8-DJ6,IF($O$2&lt;Кредит!$B14,0,IF(DJ$3&lt;Кредит!$B16,0,Кредит!$B8))))</f>
        <v>1.6116246115416288E-09</v>
      </c>
      <c r="DK8" s="312">
        <f>ABS(IF(DJ8&gt;0,DJ8-DK6,IF($O$2&lt;Кредит!$B14,0,IF(DK$3&lt;Кредит!$B16,0,Кредит!$B8))))</f>
        <v>1.6116246115416288E-09</v>
      </c>
      <c r="DL8" s="312">
        <f>ABS(IF(DK8&gt;0,DK8-DL6,IF($O$2&lt;Кредит!$B14,0,IF(DL$3&lt;Кредит!$B16,0,Кредит!$B8))))</f>
        <v>1.6116246115416288E-09</v>
      </c>
      <c r="DM8" s="312">
        <f>ABS(IF(DL8&gt;0,DL8-DM6,IF($O$2&lt;Кредит!$B14,0,IF(DM$3&lt;Кредит!$B16,0,Кредит!$B8))))</f>
        <v>1.6116246115416288E-09</v>
      </c>
      <c r="DN8" s="312">
        <f>ABS(IF(DM8&gt;0,DM8-DN6,IF($O$2&lt;Кредит!$B14,0,IF(DN$3&lt;Кредит!$B16,0,Кредит!$B8))))</f>
        <v>1.6116246115416288E-09</v>
      </c>
      <c r="DO8" s="313">
        <f>DN8</f>
        <v>1.6116246115416288E-09</v>
      </c>
      <c r="DP8" s="312">
        <f>ABS(IF(DO8&gt;0,DO8-DP6,IF($O$2&lt;Кредит!$B14,0,IF(DP$3&lt;Кредит!$B16,0,Кредит!$B8))))</f>
        <v>1.6116246115416288E-09</v>
      </c>
      <c r="DQ8" s="312">
        <f>ABS(IF(DP8&gt;0,DP8-DQ6,IF($O$2&lt;Кредит!$B14,0,IF(DQ$3&lt;Кредит!$B16,0,Кредит!$B8))))</f>
        <v>1.6116246115416288E-09</v>
      </c>
      <c r="DR8" s="312">
        <f>ABS(IF(DQ8&gt;0,DQ8-DR6,IF($O$2&lt;Кредит!$B14,0,IF(DR$3&lt;Кредит!$B16,0,Кредит!$B8))))</f>
        <v>1.6116246115416288E-09</v>
      </c>
      <c r="DS8" s="312">
        <f>ABS(IF(DR8&gt;0,DR8-DS6,IF($O$2&lt;Кредит!$B14,0,IF(DS$3&lt;Кредит!$B16,0,Кредит!$B8))))</f>
        <v>1.6116246115416288E-09</v>
      </c>
      <c r="DT8" s="312">
        <f>ABS(IF(DS8&gt;0,DS8-DT6,IF($O$2&lt;Кредит!$B14,0,IF(DT$3&lt;Кредит!$B16,0,Кредит!$B8))))</f>
        <v>1.6116246115416288E-09</v>
      </c>
      <c r="DU8" s="312">
        <f>ABS(IF(DT8&gt;0,DT8-DU6,IF($O$2&lt;Кредит!$B14,0,IF(DU$3&lt;Кредит!$B16,0,Кредит!$B8))))</f>
        <v>1.6116246115416288E-09</v>
      </c>
      <c r="DV8" s="312">
        <f>ABS(IF(DU8&gt;0,DU8-DV6,IF($O$2&lt;Кредит!$B14,0,IF(DV$3&lt;Кредит!$B16,0,Кредит!$B8))))</f>
        <v>1.6116246115416288E-09</v>
      </c>
      <c r="DW8" s="312">
        <f>ABS(IF(DV8&gt;0,DV8-DW6,IF($O$2&lt;Кредит!$B14,0,IF(DW$3&lt;Кредит!$B16,0,Кредит!$B8))))</f>
        <v>1.6116246115416288E-09</v>
      </c>
      <c r="DX8" s="312">
        <f>ABS(IF(DW8&gt;0,DW8-DX6,IF($O$2&lt;Кредит!$B14,0,IF(DX$3&lt;Кредит!$B16,0,Кредит!$B8))))</f>
        <v>1.6116246115416288E-09</v>
      </c>
      <c r="DY8" s="312">
        <f>ABS(IF(DX8&gt;0,DX8-DY6,IF($O$2&lt;Кредит!$B14,0,IF(DY$3&lt;Кредит!$B16,0,Кредит!$B8))))</f>
        <v>1.6116246115416288E-09</v>
      </c>
      <c r="DZ8" s="312">
        <f>ABS(IF(DY8&gt;0,DY8-DZ6,IF($O$2&lt;Кредит!$B14,0,IF(DZ$3&lt;Кредит!$B16,0,Кредит!$B8))))</f>
        <v>1.6116246115416288E-09</v>
      </c>
      <c r="EA8" s="312">
        <f>ABS(IF(DZ8&gt;0,DZ8-EA6,IF($O$2&lt;Кредит!$B14,0,IF(EA$3&lt;Кредит!$B16,0,Кредит!$B8))))</f>
        <v>1.6116246115416288E-09</v>
      </c>
      <c r="EB8" s="313">
        <f>EA8</f>
        <v>1.6116246115416288E-09</v>
      </c>
      <c r="EC8" s="312">
        <f>ABS(IF(EB8&gt;0,EB8-EC6,IF($O$2&lt;Кредит!$B14,0,IF(EC$3&lt;Кредит!$B16,0,Кредит!$B8))))</f>
        <v>1.6116246115416288E-09</v>
      </c>
      <c r="ED8" s="312">
        <f>ABS(IF(EC8&gt;0,EC8-ED6,IF($O$2&lt;Кредит!$B14,0,IF(ED$3&lt;Кредит!$B16,0,Кредит!$B8))))</f>
        <v>1.6116246115416288E-09</v>
      </c>
      <c r="EE8" s="312">
        <f>ABS(IF(ED8&gt;0,ED8-EE6,IF($O$2&lt;Кредит!$B14,0,IF(EE$3&lt;Кредит!$B16,0,Кредит!$B8))))</f>
        <v>1.6116246115416288E-09</v>
      </c>
      <c r="EF8" s="312">
        <f>ABS(IF(EE8&gt;0,EE8-EF6,IF($O$2&lt;Кредит!$B14,0,IF(EF$3&lt;Кредит!$B16,0,Кредит!$B8))))</f>
        <v>1.6116246115416288E-09</v>
      </c>
      <c r="EG8" s="312">
        <f>ABS(IF(EF8&gt;0,EF8-EG6,IF($O$2&lt;Кредит!$B14,0,IF(EG$3&lt;Кредит!$B16,0,Кредит!$B8))))</f>
        <v>1.6116246115416288E-09</v>
      </c>
      <c r="EH8" s="312">
        <f>ABS(IF(EG8&gt;0,EG8-EH6,IF($O$2&lt;Кредит!$B14,0,IF(EH$3&lt;Кредит!$B16,0,Кредит!$B8))))</f>
        <v>1.6116246115416288E-09</v>
      </c>
      <c r="EI8" s="312">
        <f>ABS(IF(EH8&gt;0,EH8-EI6,IF($O$2&lt;Кредит!$B14,0,IF(EI$3&lt;Кредит!$B16,0,Кредит!$B8))))</f>
        <v>1.6116246115416288E-09</v>
      </c>
      <c r="EJ8" s="312">
        <f>ABS(IF(EI8&gt;0,EI8-EJ6,IF($O$2&lt;Кредит!$B14,0,IF(EJ$3&lt;Кредит!$B16,0,Кредит!$B8))))</f>
        <v>1.6116246115416288E-09</v>
      </c>
      <c r="EK8" s="312">
        <f>ABS(IF(EJ8&gt;0,EJ8-EK6,IF($O$2&lt;Кредит!$B14,0,IF(EK$3&lt;Кредит!$B16,0,Кредит!$B8))))</f>
        <v>1.6116246115416288E-09</v>
      </c>
      <c r="EL8" s="312">
        <f>ABS(IF(EK8&gt;0,EK8-EL6,IF($O$2&lt;Кредит!$B14,0,IF(EL$3&lt;Кредит!$B16,0,Кредит!$B8))))</f>
        <v>1.6116246115416288E-09</v>
      </c>
      <c r="EM8" s="312">
        <f>ABS(IF(EL8&gt;0,EL8-EM6,IF($O$2&lt;Кредит!$B14,0,IF(EM$3&lt;Кредит!$B16,0,Кредит!$B8))))</f>
        <v>1.6116246115416288E-09</v>
      </c>
      <c r="EN8" s="312">
        <f>ABS(IF(EM8&gt;0,EM8-EN6,IF($O$2&lt;Кредит!$B14,0,IF(EN$3&lt;Кредит!$B16,0,Кредит!$B8))))</f>
        <v>1.6116246115416288E-09</v>
      </c>
      <c r="EO8" s="313">
        <f>EN8</f>
        <v>1.6116246115416288E-09</v>
      </c>
    </row>
    <row r="9" spans="2:145" ht="12.75">
      <c r="B9" s="315" t="str">
        <f>Кредит!C13</f>
        <v>Камата - Дин</v>
      </c>
      <c r="C9" s="311">
        <f>C5*$O$1</f>
        <v>0</v>
      </c>
      <c r="D9" s="312">
        <f aca="true" t="shared" si="34" ref="D9:N9">D5*$O$1</f>
        <v>0</v>
      </c>
      <c r="E9" s="312">
        <f t="shared" si="34"/>
        <v>0</v>
      </c>
      <c r="F9" s="312">
        <f t="shared" si="34"/>
        <v>0</v>
      </c>
      <c r="G9" s="312">
        <f t="shared" si="34"/>
        <v>0</v>
      </c>
      <c r="H9" s="312">
        <f t="shared" si="34"/>
        <v>0</v>
      </c>
      <c r="I9" s="312">
        <f t="shared" si="34"/>
        <v>408333.33333196247</v>
      </c>
      <c r="J9" s="312">
        <f t="shared" si="34"/>
        <v>408333.33333196247</v>
      </c>
      <c r="K9" s="312">
        <f t="shared" si="34"/>
        <v>408333.33333196247</v>
      </c>
      <c r="L9" s="312">
        <f t="shared" si="34"/>
        <v>408333.33333196247</v>
      </c>
      <c r="M9" s="312">
        <f t="shared" si="34"/>
        <v>408333.33333196247</v>
      </c>
      <c r="N9" s="312">
        <f t="shared" si="34"/>
        <v>408333.33333196247</v>
      </c>
      <c r="O9" s="316">
        <f>SUM(C9:N9)</f>
        <v>2449999.999991775</v>
      </c>
      <c r="P9" s="312">
        <f>P5*$AB$1</f>
        <v>416499.9999986018</v>
      </c>
      <c r="Q9" s="312">
        <f aca="true" t="shared" si="35" ref="Q9:AA9">Q5*$AB$1</f>
        <v>416499.9999986018</v>
      </c>
      <c r="R9" s="312">
        <f t="shared" si="35"/>
        <v>416499.9999986018</v>
      </c>
      <c r="S9" s="312">
        <f t="shared" si="35"/>
        <v>416499.9999986018</v>
      </c>
      <c r="T9" s="312">
        <f t="shared" si="35"/>
        <v>416499.9999986018</v>
      </c>
      <c r="U9" s="312">
        <f t="shared" si="35"/>
        <v>416499.9999986018</v>
      </c>
      <c r="V9" s="312">
        <f t="shared" si="35"/>
        <v>410715.2777763989</v>
      </c>
      <c r="W9" s="312">
        <f t="shared" si="35"/>
        <v>404930.5555541961</v>
      </c>
      <c r="X9" s="312">
        <f t="shared" si="35"/>
        <v>399145.8333319933</v>
      </c>
      <c r="Y9" s="312">
        <f t="shared" si="35"/>
        <v>393361.11110979045</v>
      </c>
      <c r="Z9" s="312">
        <f t="shared" si="35"/>
        <v>387576.38888758764</v>
      </c>
      <c r="AA9" s="312">
        <f t="shared" si="35"/>
        <v>381791.66666538484</v>
      </c>
      <c r="AB9" s="316">
        <f>SUM(P9:AA9)</f>
        <v>4876520.833316961</v>
      </c>
      <c r="AC9" s="312">
        <f>AC5*$AO$1</f>
        <v>383527.0833320457</v>
      </c>
      <c r="AD9" s="312">
        <f aca="true" t="shared" si="36" ref="AD9:AN9">AD5*$AO$1</f>
        <v>377626.6666653988</v>
      </c>
      <c r="AE9" s="312">
        <f t="shared" si="36"/>
        <v>371726.2499987519</v>
      </c>
      <c r="AF9" s="312">
        <f t="shared" si="36"/>
        <v>365825.8333321051</v>
      </c>
      <c r="AG9" s="312">
        <f t="shared" si="36"/>
        <v>359925.4166654581</v>
      </c>
      <c r="AH9" s="312">
        <f t="shared" si="36"/>
        <v>354024.9999988113</v>
      </c>
      <c r="AI9" s="312">
        <f t="shared" si="36"/>
        <v>348124.58333216445</v>
      </c>
      <c r="AJ9" s="312">
        <f t="shared" si="36"/>
        <v>342224.16666551755</v>
      </c>
      <c r="AK9" s="312">
        <f t="shared" si="36"/>
        <v>336323.74999887065</v>
      </c>
      <c r="AL9" s="312">
        <f t="shared" si="36"/>
        <v>330423.3333322238</v>
      </c>
      <c r="AM9" s="312">
        <f t="shared" si="36"/>
        <v>324522.9166655769</v>
      </c>
      <c r="AN9" s="312">
        <f t="shared" si="36"/>
        <v>318622.49999893</v>
      </c>
      <c r="AO9" s="316">
        <f>SUM(AC9:AN9)</f>
        <v>4212897.499985854</v>
      </c>
      <c r="AP9" s="312">
        <f>AP5*$BB$1</f>
        <v>318976.5249989288</v>
      </c>
      <c r="AQ9" s="312">
        <f aca="true" t="shared" si="37" ref="AQ9:BA9">AQ5*$BB$1</f>
        <v>312958.09999894904</v>
      </c>
      <c r="AR9" s="312">
        <f t="shared" si="37"/>
        <v>306939.67499896925</v>
      </c>
      <c r="AS9" s="312">
        <f t="shared" si="37"/>
        <v>300921.2499989894</v>
      </c>
      <c r="AT9" s="312">
        <f t="shared" si="37"/>
        <v>294902.8249990096</v>
      </c>
      <c r="AU9" s="312">
        <f t="shared" si="37"/>
        <v>288884.39999902976</v>
      </c>
      <c r="AV9" s="312">
        <f t="shared" si="37"/>
        <v>282865.97499904997</v>
      </c>
      <c r="AW9" s="312">
        <f t="shared" si="37"/>
        <v>276847.5499990702</v>
      </c>
      <c r="AX9" s="312">
        <f t="shared" si="37"/>
        <v>270829.12499909033</v>
      </c>
      <c r="AY9" s="312">
        <f t="shared" si="37"/>
        <v>264810.69999911054</v>
      </c>
      <c r="AZ9" s="312">
        <f t="shared" si="37"/>
        <v>258792.2749991307</v>
      </c>
      <c r="BA9" s="312">
        <f t="shared" si="37"/>
        <v>252773.84999915087</v>
      </c>
      <c r="BB9" s="316">
        <f>SUM(AP9:BA9)</f>
        <v>3430502.249988478</v>
      </c>
      <c r="BC9" s="312">
        <f>BC5*$BO$1</f>
        <v>251690.53349915447</v>
      </c>
      <c r="BD9" s="312">
        <f aca="true" t="shared" si="38" ref="BD9:BN9">BD5*$BO$1</f>
        <v>245551.73999917507</v>
      </c>
      <c r="BE9" s="312">
        <f t="shared" si="38"/>
        <v>239412.94649919565</v>
      </c>
      <c r="BF9" s="312">
        <f t="shared" si="38"/>
        <v>233274.15299921625</v>
      </c>
      <c r="BG9" s="312">
        <f t="shared" si="38"/>
        <v>227135.35949923683</v>
      </c>
      <c r="BH9" s="312">
        <f t="shared" si="38"/>
        <v>220996.5659992574</v>
      </c>
      <c r="BI9" s="312">
        <f t="shared" si="38"/>
        <v>214857.772499278</v>
      </c>
      <c r="BJ9" s="312">
        <f t="shared" si="38"/>
        <v>208718.97899929862</v>
      </c>
      <c r="BK9" s="312">
        <f t="shared" si="38"/>
        <v>202580.18549931922</v>
      </c>
      <c r="BL9" s="312">
        <f t="shared" si="38"/>
        <v>196441.39199933983</v>
      </c>
      <c r="BM9" s="312">
        <f t="shared" si="38"/>
        <v>190302.59849936044</v>
      </c>
      <c r="BN9" s="312">
        <f t="shared" si="38"/>
        <v>184163.80499938107</v>
      </c>
      <c r="BO9" s="316">
        <f>SUM(BC9:BN9)</f>
        <v>2615126.0309912125</v>
      </c>
      <c r="BP9" s="312">
        <f>BP5*$CB$1</f>
        <v>181585.5117293897</v>
      </c>
      <c r="BQ9" s="312">
        <f aca="true" t="shared" si="39" ref="BQ9:CA9">BQ5*$CB$1</f>
        <v>175323.94235941072</v>
      </c>
      <c r="BR9" s="312">
        <f t="shared" si="39"/>
        <v>169062.37298943175</v>
      </c>
      <c r="BS9" s="312">
        <f t="shared" si="39"/>
        <v>162800.80361945278</v>
      </c>
      <c r="BT9" s="312">
        <f t="shared" si="39"/>
        <v>156539.23424947378</v>
      </c>
      <c r="BU9" s="312">
        <f t="shared" si="39"/>
        <v>150277.6648794948</v>
      </c>
      <c r="BV9" s="312">
        <f t="shared" si="39"/>
        <v>144016.0955095158</v>
      </c>
      <c r="BW9" s="312">
        <f t="shared" si="39"/>
        <v>137754.52613953687</v>
      </c>
      <c r="BX9" s="312">
        <f t="shared" si="39"/>
        <v>131492.9567695579</v>
      </c>
      <c r="BY9" s="312">
        <f t="shared" si="39"/>
        <v>125231.38739957892</v>
      </c>
      <c r="BZ9" s="312">
        <f t="shared" si="39"/>
        <v>118969.81802959995</v>
      </c>
      <c r="CA9" s="312">
        <f t="shared" si="39"/>
        <v>112708.24865962095</v>
      </c>
      <c r="CB9" s="316">
        <f>SUM(BP9:CA9)</f>
        <v>1765762.562334064</v>
      </c>
      <c r="CC9" s="312">
        <f aca="true" t="shared" si="40" ref="CC9:CN9">CC5*$CO$1</f>
        <v>108575.61287543482</v>
      </c>
      <c r="CD9" s="312">
        <f t="shared" si="40"/>
        <v>102188.81211805626</v>
      </c>
      <c r="CE9" s="312">
        <f t="shared" si="40"/>
        <v>95802.0113606777</v>
      </c>
      <c r="CF9" s="312">
        <f t="shared" si="40"/>
        <v>89415.21060329916</v>
      </c>
      <c r="CG9" s="312">
        <f t="shared" si="40"/>
        <v>83028.4098459206</v>
      </c>
      <c r="CH9" s="312">
        <f t="shared" si="40"/>
        <v>76641.60908854204</v>
      </c>
      <c r="CI9" s="312">
        <f t="shared" si="40"/>
        <v>70254.8083311635</v>
      </c>
      <c r="CJ9" s="312">
        <f t="shared" si="40"/>
        <v>63868.00757378494</v>
      </c>
      <c r="CK9" s="312">
        <f t="shared" si="40"/>
        <v>57481.20681640638</v>
      </c>
      <c r="CL9" s="312">
        <f t="shared" si="40"/>
        <v>51094.406059027824</v>
      </c>
      <c r="CM9" s="312">
        <f t="shared" si="40"/>
        <v>44707.60530164926</v>
      </c>
      <c r="CN9" s="312">
        <f t="shared" si="40"/>
        <v>38320.8045442707</v>
      </c>
      <c r="CO9" s="316">
        <f>SUM(CC9:CN9)</f>
        <v>881378.5045182332</v>
      </c>
      <c r="CP9" s="312">
        <f>CP5*$DB$1</f>
        <v>32572.683862629983</v>
      </c>
      <c r="CQ9" s="312">
        <f aca="true" t="shared" si="41" ref="CQ9:DA9">CQ5*$DB$1</f>
        <v>26058.147090103852</v>
      </c>
      <c r="CR9" s="312">
        <f t="shared" si="41"/>
        <v>19543.610317577724</v>
      </c>
      <c r="CS9" s="312">
        <f t="shared" si="41"/>
        <v>13029.073545051595</v>
      </c>
      <c r="CT9" s="312">
        <f t="shared" si="41"/>
        <v>6514.5367725254655</v>
      </c>
      <c r="CU9" s="312">
        <f t="shared" si="41"/>
        <v>0</v>
      </c>
      <c r="CV9" s="312">
        <f t="shared" si="41"/>
        <v>0</v>
      </c>
      <c r="CW9" s="312">
        <f t="shared" si="41"/>
        <v>0</v>
      </c>
      <c r="CX9" s="312">
        <f t="shared" si="41"/>
        <v>0</v>
      </c>
      <c r="CY9" s="312">
        <f t="shared" si="41"/>
        <v>0</v>
      </c>
      <c r="CZ9" s="312">
        <f t="shared" si="41"/>
        <v>0</v>
      </c>
      <c r="DA9" s="312">
        <f t="shared" si="41"/>
        <v>0</v>
      </c>
      <c r="DB9" s="316">
        <f>SUM(CP9:DA9)</f>
        <v>97718.05158788862</v>
      </c>
      <c r="DC9" s="312">
        <f>DC5*$DO$1</f>
        <v>0</v>
      </c>
      <c r="DD9" s="312">
        <f aca="true" t="shared" si="42" ref="DD9:DN9">DD5*$DO$1</f>
        <v>0</v>
      </c>
      <c r="DE9" s="312">
        <f t="shared" si="42"/>
        <v>0</v>
      </c>
      <c r="DF9" s="312">
        <f t="shared" si="42"/>
        <v>0</v>
      </c>
      <c r="DG9" s="312">
        <f t="shared" si="42"/>
        <v>0</v>
      </c>
      <c r="DH9" s="312">
        <f t="shared" si="42"/>
        <v>0</v>
      </c>
      <c r="DI9" s="312">
        <f t="shared" si="42"/>
        <v>0</v>
      </c>
      <c r="DJ9" s="312">
        <f t="shared" si="42"/>
        <v>0</v>
      </c>
      <c r="DK9" s="312">
        <f t="shared" si="42"/>
        <v>0</v>
      </c>
      <c r="DL9" s="312">
        <f t="shared" si="42"/>
        <v>0</v>
      </c>
      <c r="DM9" s="312">
        <f t="shared" si="42"/>
        <v>0</v>
      </c>
      <c r="DN9" s="312">
        <f t="shared" si="42"/>
        <v>0</v>
      </c>
      <c r="DO9" s="316">
        <f>SUM(DC9:DN9)</f>
        <v>0</v>
      </c>
      <c r="DP9" s="312">
        <f>DP5*$EB$1</f>
        <v>0</v>
      </c>
      <c r="DQ9" s="312">
        <f aca="true" t="shared" si="43" ref="DQ9:EA9">DQ5*$EB$1</f>
        <v>0</v>
      </c>
      <c r="DR9" s="312">
        <f t="shared" si="43"/>
        <v>0</v>
      </c>
      <c r="DS9" s="312">
        <f t="shared" si="43"/>
        <v>0</v>
      </c>
      <c r="DT9" s="312">
        <f t="shared" si="43"/>
        <v>0</v>
      </c>
      <c r="DU9" s="312">
        <f t="shared" si="43"/>
        <v>0</v>
      </c>
      <c r="DV9" s="312">
        <f t="shared" si="43"/>
        <v>0</v>
      </c>
      <c r="DW9" s="312">
        <f t="shared" si="43"/>
        <v>0</v>
      </c>
      <c r="DX9" s="312">
        <f t="shared" si="43"/>
        <v>0</v>
      </c>
      <c r="DY9" s="312">
        <f t="shared" si="43"/>
        <v>0</v>
      </c>
      <c r="DZ9" s="312">
        <f t="shared" si="43"/>
        <v>0</v>
      </c>
      <c r="EA9" s="312">
        <f t="shared" si="43"/>
        <v>0</v>
      </c>
      <c r="EB9" s="316">
        <f>SUM(DP9:EA9)</f>
        <v>0</v>
      </c>
      <c r="EC9" s="312">
        <f>EC5*$EO$1</f>
        <v>0</v>
      </c>
      <c r="ED9" s="312">
        <f aca="true" t="shared" si="44" ref="ED9:EN9">ED5*$EO$1</f>
        <v>0</v>
      </c>
      <c r="EE9" s="312">
        <f t="shared" si="44"/>
        <v>0</v>
      </c>
      <c r="EF9" s="312">
        <f t="shared" si="44"/>
        <v>0</v>
      </c>
      <c r="EG9" s="312">
        <f t="shared" si="44"/>
        <v>0</v>
      </c>
      <c r="EH9" s="312">
        <f t="shared" si="44"/>
        <v>0</v>
      </c>
      <c r="EI9" s="312">
        <f t="shared" si="44"/>
        <v>0</v>
      </c>
      <c r="EJ9" s="312">
        <f t="shared" si="44"/>
        <v>0</v>
      </c>
      <c r="EK9" s="312">
        <f t="shared" si="44"/>
        <v>0</v>
      </c>
      <c r="EL9" s="312">
        <f t="shared" si="44"/>
        <v>0</v>
      </c>
      <c r="EM9" s="312">
        <f t="shared" si="44"/>
        <v>0</v>
      </c>
      <c r="EN9" s="312">
        <f t="shared" si="44"/>
        <v>0</v>
      </c>
      <c r="EO9" s="316">
        <f>SUM(EC9:EN9)</f>
        <v>0</v>
      </c>
    </row>
    <row r="10" spans="2:145" ht="12.75">
      <c r="B10" s="317" t="str">
        <f>Кредит!C14</f>
        <v>Главница - Дин</v>
      </c>
      <c r="C10" s="311">
        <f>C6*$O$1</f>
        <v>0</v>
      </c>
      <c r="D10" s="312">
        <f aca="true" t="shared" si="45" ref="D10:N10">D6*$O$1</f>
        <v>0</v>
      </c>
      <c r="E10" s="312">
        <f t="shared" si="45"/>
        <v>0</v>
      </c>
      <c r="F10" s="312">
        <f t="shared" si="45"/>
        <v>0</v>
      </c>
      <c r="G10" s="312">
        <f t="shared" si="45"/>
        <v>0</v>
      </c>
      <c r="H10" s="312">
        <f t="shared" si="45"/>
        <v>0</v>
      </c>
      <c r="I10" s="312">
        <f t="shared" si="45"/>
        <v>0</v>
      </c>
      <c r="J10" s="312">
        <f t="shared" si="45"/>
        <v>0</v>
      </c>
      <c r="K10" s="312">
        <f t="shared" si="45"/>
        <v>0</v>
      </c>
      <c r="L10" s="312">
        <f t="shared" si="45"/>
        <v>0</v>
      </c>
      <c r="M10" s="312">
        <f t="shared" si="45"/>
        <v>0</v>
      </c>
      <c r="N10" s="312">
        <f t="shared" si="45"/>
        <v>0</v>
      </c>
      <c r="O10" s="316">
        <f>SUM(C10:N10)</f>
        <v>0</v>
      </c>
      <c r="P10" s="312">
        <f>P6*$AB$1</f>
        <v>0</v>
      </c>
      <c r="Q10" s="312">
        <f aca="true" t="shared" si="46" ref="Q10:AA10">Q6*$AB$1</f>
        <v>0</v>
      </c>
      <c r="R10" s="312">
        <f t="shared" si="46"/>
        <v>0</v>
      </c>
      <c r="S10" s="312">
        <f t="shared" si="46"/>
        <v>0</v>
      </c>
      <c r="T10" s="312">
        <f t="shared" si="46"/>
        <v>0</v>
      </c>
      <c r="U10" s="312">
        <f t="shared" si="46"/>
        <v>1983333.3333266748</v>
      </c>
      <c r="V10" s="312">
        <f t="shared" si="46"/>
        <v>1983333.3333266748</v>
      </c>
      <c r="W10" s="312">
        <f t="shared" si="46"/>
        <v>1983333.3333266748</v>
      </c>
      <c r="X10" s="312">
        <f t="shared" si="46"/>
        <v>1983333.3333266748</v>
      </c>
      <c r="Y10" s="312">
        <f t="shared" si="46"/>
        <v>1983333.3333266748</v>
      </c>
      <c r="Z10" s="312">
        <f t="shared" si="46"/>
        <v>1983333.3333266748</v>
      </c>
      <c r="AA10" s="312">
        <f t="shared" si="46"/>
        <v>1983333.3333266748</v>
      </c>
      <c r="AB10" s="316">
        <f>SUM(P10:AA10)</f>
        <v>13883333.333286723</v>
      </c>
      <c r="AC10" s="312">
        <f>AC6*$AO$1</f>
        <v>2022999.9999932086</v>
      </c>
      <c r="AD10" s="312">
        <f aca="true" t="shared" si="47" ref="AD10:AN10">AD6*$AO$1</f>
        <v>2022999.9999932086</v>
      </c>
      <c r="AE10" s="312">
        <f t="shared" si="47"/>
        <v>2022999.9999932086</v>
      </c>
      <c r="AF10" s="312">
        <f t="shared" si="47"/>
        <v>2022999.9999932086</v>
      </c>
      <c r="AG10" s="312">
        <f t="shared" si="47"/>
        <v>2022999.9999932086</v>
      </c>
      <c r="AH10" s="312">
        <f t="shared" si="47"/>
        <v>2022999.9999932086</v>
      </c>
      <c r="AI10" s="312">
        <f t="shared" si="47"/>
        <v>2022999.9999932086</v>
      </c>
      <c r="AJ10" s="312">
        <f t="shared" si="47"/>
        <v>2022999.9999932086</v>
      </c>
      <c r="AK10" s="312">
        <f t="shared" si="47"/>
        <v>2022999.9999932086</v>
      </c>
      <c r="AL10" s="312">
        <f t="shared" si="47"/>
        <v>2022999.9999932086</v>
      </c>
      <c r="AM10" s="312">
        <f t="shared" si="47"/>
        <v>2022999.9999932086</v>
      </c>
      <c r="AN10" s="312">
        <f t="shared" si="47"/>
        <v>2022999.9999932086</v>
      </c>
      <c r="AO10" s="316">
        <f>SUM(AC10:AN10)</f>
        <v>24275999.9999185</v>
      </c>
      <c r="AP10" s="312">
        <f>AP6*$BB$1</f>
        <v>2063459.9999930728</v>
      </c>
      <c r="AQ10" s="312">
        <f aca="true" t="shared" si="48" ref="AQ10:BA10">AQ6*$BB$1</f>
        <v>2063459.9999930728</v>
      </c>
      <c r="AR10" s="312">
        <f t="shared" si="48"/>
        <v>2063459.9999930728</v>
      </c>
      <c r="AS10" s="312">
        <f t="shared" si="48"/>
        <v>2063459.9999930728</v>
      </c>
      <c r="AT10" s="312">
        <f t="shared" si="48"/>
        <v>2063459.9999930728</v>
      </c>
      <c r="AU10" s="312">
        <f t="shared" si="48"/>
        <v>2063459.9999930728</v>
      </c>
      <c r="AV10" s="312">
        <f t="shared" si="48"/>
        <v>2063459.9999930728</v>
      </c>
      <c r="AW10" s="312">
        <f t="shared" si="48"/>
        <v>2063459.9999930728</v>
      </c>
      <c r="AX10" s="312">
        <f t="shared" si="48"/>
        <v>2063459.9999930728</v>
      </c>
      <c r="AY10" s="312">
        <f t="shared" si="48"/>
        <v>2063459.9999930728</v>
      </c>
      <c r="AZ10" s="312">
        <f t="shared" si="48"/>
        <v>2063459.9999930728</v>
      </c>
      <c r="BA10" s="312">
        <f t="shared" si="48"/>
        <v>2063459.9999930728</v>
      </c>
      <c r="BB10" s="316">
        <f>SUM(AP10:BA10)</f>
        <v>24761519.999916866</v>
      </c>
      <c r="BC10" s="312">
        <f>BC6*$BO$1</f>
        <v>2104729.1999929342</v>
      </c>
      <c r="BD10" s="312">
        <f aca="true" t="shared" si="49" ref="BD10:BN10">BD6*$BO$1</f>
        <v>2104729.1999929342</v>
      </c>
      <c r="BE10" s="312">
        <f t="shared" si="49"/>
        <v>2104729.1999929342</v>
      </c>
      <c r="BF10" s="312">
        <f t="shared" si="49"/>
        <v>2104729.1999929342</v>
      </c>
      <c r="BG10" s="312">
        <f t="shared" si="49"/>
        <v>2104729.1999929342</v>
      </c>
      <c r="BH10" s="312">
        <f t="shared" si="49"/>
        <v>2104729.1999929342</v>
      </c>
      <c r="BI10" s="312">
        <f t="shared" si="49"/>
        <v>2104729.1999929342</v>
      </c>
      <c r="BJ10" s="312">
        <f t="shared" si="49"/>
        <v>2104729.1999929342</v>
      </c>
      <c r="BK10" s="312">
        <f t="shared" si="49"/>
        <v>2104729.1999929342</v>
      </c>
      <c r="BL10" s="312">
        <f t="shared" si="49"/>
        <v>2104729.1999929342</v>
      </c>
      <c r="BM10" s="312">
        <f t="shared" si="49"/>
        <v>2104729.1999929342</v>
      </c>
      <c r="BN10" s="312">
        <f t="shared" si="49"/>
        <v>2104729.1999929342</v>
      </c>
      <c r="BO10" s="316">
        <f>SUM(BC10:BN10)</f>
        <v>25256750.399915203</v>
      </c>
      <c r="BP10" s="312">
        <f>BP6*$CB$1</f>
        <v>2146823.783992793</v>
      </c>
      <c r="BQ10" s="312">
        <f aca="true" t="shared" si="50" ref="BQ10:CA10">BQ6*$CB$1</f>
        <v>2146823.783992793</v>
      </c>
      <c r="BR10" s="312">
        <f t="shared" si="50"/>
        <v>2146823.783992793</v>
      </c>
      <c r="BS10" s="312">
        <f t="shared" si="50"/>
        <v>2146823.783992793</v>
      </c>
      <c r="BT10" s="312">
        <f t="shared" si="50"/>
        <v>2146823.783992793</v>
      </c>
      <c r="BU10" s="312">
        <f t="shared" si="50"/>
        <v>2146823.783992793</v>
      </c>
      <c r="BV10" s="312">
        <f t="shared" si="50"/>
        <v>2146823.783992793</v>
      </c>
      <c r="BW10" s="312">
        <f t="shared" si="50"/>
        <v>2146823.783992793</v>
      </c>
      <c r="BX10" s="312">
        <f t="shared" si="50"/>
        <v>2146823.783992793</v>
      </c>
      <c r="BY10" s="312">
        <f t="shared" si="50"/>
        <v>2146823.783992793</v>
      </c>
      <c r="BZ10" s="312">
        <f t="shared" si="50"/>
        <v>2146823.783992793</v>
      </c>
      <c r="CA10" s="312">
        <f t="shared" si="50"/>
        <v>2146823.783992793</v>
      </c>
      <c r="CB10" s="316">
        <f>SUM(BP10:CA10)</f>
        <v>25761885.407913517</v>
      </c>
      <c r="CC10" s="312">
        <f aca="true" t="shared" si="51" ref="CC10:CN10">CC6*$CO$1</f>
        <v>2189760.2596726487</v>
      </c>
      <c r="CD10" s="312">
        <f t="shared" si="51"/>
        <v>2189760.2596726487</v>
      </c>
      <c r="CE10" s="312">
        <f t="shared" si="51"/>
        <v>2189760.2596726487</v>
      </c>
      <c r="CF10" s="312">
        <f t="shared" si="51"/>
        <v>2189760.2596726487</v>
      </c>
      <c r="CG10" s="312">
        <f t="shared" si="51"/>
        <v>2189760.2596726487</v>
      </c>
      <c r="CH10" s="312">
        <f t="shared" si="51"/>
        <v>2189760.2596726487</v>
      </c>
      <c r="CI10" s="312">
        <f t="shared" si="51"/>
        <v>2189760.2596726487</v>
      </c>
      <c r="CJ10" s="312">
        <f t="shared" si="51"/>
        <v>2189760.2596726487</v>
      </c>
      <c r="CK10" s="312">
        <f t="shared" si="51"/>
        <v>2189760.2596726487</v>
      </c>
      <c r="CL10" s="312">
        <f t="shared" si="51"/>
        <v>2189760.2596726487</v>
      </c>
      <c r="CM10" s="312">
        <f t="shared" si="51"/>
        <v>2189760.2596726487</v>
      </c>
      <c r="CN10" s="312">
        <f t="shared" si="51"/>
        <v>2189760.2596726487</v>
      </c>
      <c r="CO10" s="316">
        <f>SUM(CC10:CN10)</f>
        <v>26277123.116071787</v>
      </c>
      <c r="CP10" s="312">
        <f>CP6*$DB$1</f>
        <v>2233555.4648661017</v>
      </c>
      <c r="CQ10" s="312">
        <f aca="true" t="shared" si="52" ref="CQ10:DA10">CQ6*$DB$1</f>
        <v>2233555.4648661017</v>
      </c>
      <c r="CR10" s="312">
        <f t="shared" si="52"/>
        <v>2233555.4648661017</v>
      </c>
      <c r="CS10" s="312">
        <f t="shared" si="52"/>
        <v>2233555.4648661017</v>
      </c>
      <c r="CT10" s="312">
        <f t="shared" si="52"/>
        <v>2233555.4648661017</v>
      </c>
      <c r="CU10" s="312">
        <f t="shared" si="52"/>
        <v>0</v>
      </c>
      <c r="CV10" s="312">
        <f t="shared" si="52"/>
        <v>0</v>
      </c>
      <c r="CW10" s="312">
        <f t="shared" si="52"/>
        <v>0</v>
      </c>
      <c r="CX10" s="312">
        <f t="shared" si="52"/>
        <v>0</v>
      </c>
      <c r="CY10" s="312">
        <f t="shared" si="52"/>
        <v>0</v>
      </c>
      <c r="CZ10" s="312">
        <f t="shared" si="52"/>
        <v>0</v>
      </c>
      <c r="DA10" s="312">
        <f t="shared" si="52"/>
        <v>0</v>
      </c>
      <c r="DB10" s="316">
        <f>SUM(CP10:DA10)</f>
        <v>11167777.324330509</v>
      </c>
      <c r="DC10" s="312">
        <f>DC6*$DO$1</f>
        <v>0</v>
      </c>
      <c r="DD10" s="312">
        <f aca="true" t="shared" si="53" ref="DD10:DN10">DD6*$DO$1</f>
        <v>0</v>
      </c>
      <c r="DE10" s="312">
        <f t="shared" si="53"/>
        <v>0</v>
      </c>
      <c r="DF10" s="312">
        <f t="shared" si="53"/>
        <v>0</v>
      </c>
      <c r="DG10" s="312">
        <f t="shared" si="53"/>
        <v>0</v>
      </c>
      <c r="DH10" s="312">
        <f t="shared" si="53"/>
        <v>0</v>
      </c>
      <c r="DI10" s="312">
        <f t="shared" si="53"/>
        <v>0</v>
      </c>
      <c r="DJ10" s="312">
        <f t="shared" si="53"/>
        <v>0</v>
      </c>
      <c r="DK10" s="312">
        <f t="shared" si="53"/>
        <v>0</v>
      </c>
      <c r="DL10" s="312">
        <f t="shared" si="53"/>
        <v>0</v>
      </c>
      <c r="DM10" s="312">
        <f t="shared" si="53"/>
        <v>0</v>
      </c>
      <c r="DN10" s="312">
        <f t="shared" si="53"/>
        <v>0</v>
      </c>
      <c r="DO10" s="316">
        <f>SUM(DC10:DN10)</f>
        <v>0</v>
      </c>
      <c r="DP10" s="312">
        <f>DP6*$EB$1</f>
        <v>0</v>
      </c>
      <c r="DQ10" s="312">
        <f aca="true" t="shared" si="54" ref="DQ10:EA10">DQ6*$EB$1</f>
        <v>0</v>
      </c>
      <c r="DR10" s="312">
        <f t="shared" si="54"/>
        <v>0</v>
      </c>
      <c r="DS10" s="312">
        <f t="shared" si="54"/>
        <v>0</v>
      </c>
      <c r="DT10" s="312">
        <f t="shared" si="54"/>
        <v>0</v>
      </c>
      <c r="DU10" s="312">
        <f t="shared" si="54"/>
        <v>0</v>
      </c>
      <c r="DV10" s="312">
        <f t="shared" si="54"/>
        <v>0</v>
      </c>
      <c r="DW10" s="312">
        <f t="shared" si="54"/>
        <v>0</v>
      </c>
      <c r="DX10" s="312">
        <f t="shared" si="54"/>
        <v>0</v>
      </c>
      <c r="DY10" s="312">
        <f t="shared" si="54"/>
        <v>0</v>
      </c>
      <c r="DZ10" s="312">
        <f t="shared" si="54"/>
        <v>0</v>
      </c>
      <c r="EA10" s="312">
        <f t="shared" si="54"/>
        <v>0</v>
      </c>
      <c r="EB10" s="316">
        <f>SUM(DP10:EA10)</f>
        <v>0</v>
      </c>
      <c r="EC10" s="312">
        <f>EC6*$EO$1</f>
        <v>0</v>
      </c>
      <c r="ED10" s="312">
        <f aca="true" t="shared" si="55" ref="ED10:EN10">ED6*$EO$1</f>
        <v>0</v>
      </c>
      <c r="EE10" s="312">
        <f t="shared" si="55"/>
        <v>0</v>
      </c>
      <c r="EF10" s="312">
        <f t="shared" si="55"/>
        <v>0</v>
      </c>
      <c r="EG10" s="312">
        <f t="shared" si="55"/>
        <v>0</v>
      </c>
      <c r="EH10" s="312">
        <f t="shared" si="55"/>
        <v>0</v>
      </c>
      <c r="EI10" s="312">
        <f t="shared" si="55"/>
        <v>0</v>
      </c>
      <c r="EJ10" s="312">
        <f t="shared" si="55"/>
        <v>0</v>
      </c>
      <c r="EK10" s="312">
        <f t="shared" si="55"/>
        <v>0</v>
      </c>
      <c r="EL10" s="312">
        <f t="shared" si="55"/>
        <v>0</v>
      </c>
      <c r="EM10" s="312">
        <f t="shared" si="55"/>
        <v>0</v>
      </c>
      <c r="EN10" s="312">
        <f t="shared" si="55"/>
        <v>0</v>
      </c>
      <c r="EO10" s="316">
        <f>SUM(EC10:EN10)</f>
        <v>0</v>
      </c>
    </row>
    <row r="11" spans="2:145" ht="12.75">
      <c r="B11" s="315" t="str">
        <f>Кредит!C15</f>
        <v>Сервисирање дуга - Дин</v>
      </c>
      <c r="C11" s="311">
        <f>SUM(C9:C10)</f>
        <v>0</v>
      </c>
      <c r="D11" s="312">
        <f aca="true" t="shared" si="56" ref="D11:P11">SUM(D9:D10)</f>
        <v>0</v>
      </c>
      <c r="E11" s="312">
        <f t="shared" si="56"/>
        <v>0</v>
      </c>
      <c r="F11" s="312">
        <f t="shared" si="56"/>
        <v>0</v>
      </c>
      <c r="G11" s="312">
        <f t="shared" si="56"/>
        <v>0</v>
      </c>
      <c r="H11" s="312">
        <f t="shared" si="56"/>
        <v>0</v>
      </c>
      <c r="I11" s="312">
        <f t="shared" si="56"/>
        <v>408333.33333196247</v>
      </c>
      <c r="J11" s="312">
        <f t="shared" si="56"/>
        <v>408333.33333196247</v>
      </c>
      <c r="K11" s="312">
        <f t="shared" si="56"/>
        <v>408333.33333196247</v>
      </c>
      <c r="L11" s="312">
        <f t="shared" si="56"/>
        <v>408333.33333196247</v>
      </c>
      <c r="M11" s="312">
        <f t="shared" si="56"/>
        <v>408333.33333196247</v>
      </c>
      <c r="N11" s="312">
        <f t="shared" si="56"/>
        <v>408333.33333196247</v>
      </c>
      <c r="O11" s="316">
        <f>SUM(C11:N11)</f>
        <v>2449999.999991775</v>
      </c>
      <c r="P11" s="312">
        <f t="shared" si="56"/>
        <v>416499.9999986018</v>
      </c>
      <c r="Q11" s="312">
        <f aca="true" t="shared" si="57" ref="Q11:AA11">SUM(Q9:Q10)</f>
        <v>416499.9999986018</v>
      </c>
      <c r="R11" s="312">
        <f t="shared" si="57"/>
        <v>416499.9999986018</v>
      </c>
      <c r="S11" s="312">
        <f t="shared" si="57"/>
        <v>416499.9999986018</v>
      </c>
      <c r="T11" s="312">
        <f t="shared" si="57"/>
        <v>416499.9999986018</v>
      </c>
      <c r="U11" s="312">
        <f t="shared" si="57"/>
        <v>2399833.3333252766</v>
      </c>
      <c r="V11" s="312">
        <f t="shared" si="57"/>
        <v>2394048.6111030737</v>
      </c>
      <c r="W11" s="312">
        <f t="shared" si="57"/>
        <v>2388263.888880871</v>
      </c>
      <c r="X11" s="312">
        <f t="shared" si="57"/>
        <v>2382479.166658668</v>
      </c>
      <c r="Y11" s="312">
        <f t="shared" si="57"/>
        <v>2376694.4444364654</v>
      </c>
      <c r="Z11" s="312">
        <f t="shared" si="57"/>
        <v>2370909.7222142625</v>
      </c>
      <c r="AA11" s="312">
        <f t="shared" si="57"/>
        <v>2365124.9999920595</v>
      </c>
      <c r="AB11" s="316">
        <f>SUM(P11:AA11)</f>
        <v>18759854.166603684</v>
      </c>
      <c r="AC11" s="312">
        <f>SUM(AC9:AC10)</f>
        <v>2406527.0833252543</v>
      </c>
      <c r="AD11" s="312">
        <f aca="true" t="shared" si="58" ref="AD11:AP11">SUM(AD9:AD10)</f>
        <v>2400626.6666586073</v>
      </c>
      <c r="AE11" s="312">
        <f t="shared" si="58"/>
        <v>2394726.2499919604</v>
      </c>
      <c r="AF11" s="312">
        <f t="shared" si="58"/>
        <v>2388825.8333253134</v>
      </c>
      <c r="AG11" s="312">
        <f t="shared" si="58"/>
        <v>2382925.416658667</v>
      </c>
      <c r="AH11" s="312">
        <f t="shared" si="58"/>
        <v>2377024.99999202</v>
      </c>
      <c r="AI11" s="312">
        <f t="shared" si="58"/>
        <v>2371124.583325373</v>
      </c>
      <c r="AJ11" s="312">
        <f t="shared" si="58"/>
        <v>2365224.166658726</v>
      </c>
      <c r="AK11" s="312">
        <f t="shared" si="58"/>
        <v>2359323.749992079</v>
      </c>
      <c r="AL11" s="312">
        <f t="shared" si="58"/>
        <v>2353423.3333254326</v>
      </c>
      <c r="AM11" s="312">
        <f t="shared" si="58"/>
        <v>2347522.9166587857</v>
      </c>
      <c r="AN11" s="312">
        <f t="shared" si="58"/>
        <v>2341622.4999921387</v>
      </c>
      <c r="AO11" s="316">
        <f>SUM(AC11:AN11)</f>
        <v>28488897.49990436</v>
      </c>
      <c r="AP11" s="312">
        <f t="shared" si="58"/>
        <v>2382436.5249920017</v>
      </c>
      <c r="AQ11" s="312">
        <f aca="true" t="shared" si="59" ref="AQ11:BA11">SUM(AQ9:AQ10)</f>
        <v>2376418.099992022</v>
      </c>
      <c r="AR11" s="312">
        <f t="shared" si="59"/>
        <v>2370399.674992042</v>
      </c>
      <c r="AS11" s="312">
        <f t="shared" si="59"/>
        <v>2364381.2499920623</v>
      </c>
      <c r="AT11" s="312">
        <f t="shared" si="59"/>
        <v>2358362.8249920825</v>
      </c>
      <c r="AU11" s="312">
        <f t="shared" si="59"/>
        <v>2352344.3999921028</v>
      </c>
      <c r="AV11" s="312">
        <f t="shared" si="59"/>
        <v>2346325.974992123</v>
      </c>
      <c r="AW11" s="312">
        <f t="shared" si="59"/>
        <v>2340307.549992143</v>
      </c>
      <c r="AX11" s="312">
        <f t="shared" si="59"/>
        <v>2334289.124992163</v>
      </c>
      <c r="AY11" s="312">
        <f t="shared" si="59"/>
        <v>2328270.6999921836</v>
      </c>
      <c r="AZ11" s="312">
        <f t="shared" si="59"/>
        <v>2322252.2749922033</v>
      </c>
      <c r="BA11" s="312">
        <f t="shared" si="59"/>
        <v>2316233.8499922235</v>
      </c>
      <c r="BB11" s="316">
        <f>SUM(AP11:BA11)</f>
        <v>28192022.249905348</v>
      </c>
      <c r="BC11" s="312">
        <f aca="true" t="shared" si="60" ref="BC11:BN11">SUM(BC9:BC10)</f>
        <v>2356419.7334920885</v>
      </c>
      <c r="BD11" s="312">
        <f t="shared" si="60"/>
        <v>2350280.9399921093</v>
      </c>
      <c r="BE11" s="312">
        <f t="shared" si="60"/>
        <v>2344142.14649213</v>
      </c>
      <c r="BF11" s="312">
        <f t="shared" si="60"/>
        <v>2338003.3529921505</v>
      </c>
      <c r="BG11" s="312">
        <f t="shared" si="60"/>
        <v>2331864.5594921713</v>
      </c>
      <c r="BH11" s="312">
        <f t="shared" si="60"/>
        <v>2325725.7659921916</v>
      </c>
      <c r="BI11" s="312">
        <f t="shared" si="60"/>
        <v>2319586.9724922124</v>
      </c>
      <c r="BJ11" s="312">
        <f t="shared" si="60"/>
        <v>2313448.178992233</v>
      </c>
      <c r="BK11" s="312">
        <f t="shared" si="60"/>
        <v>2307309.3854922536</v>
      </c>
      <c r="BL11" s="312">
        <f t="shared" si="60"/>
        <v>2301170.591992274</v>
      </c>
      <c r="BM11" s="312">
        <f t="shared" si="60"/>
        <v>2295031.7984922947</v>
      </c>
      <c r="BN11" s="312">
        <f t="shared" si="60"/>
        <v>2288893.0049923155</v>
      </c>
      <c r="BO11" s="316">
        <f>SUM(BC11:BN11)</f>
        <v>27871876.430906422</v>
      </c>
      <c r="BP11" s="312">
        <f>SUM(BP9:BP10)</f>
        <v>2328409.295722183</v>
      </c>
      <c r="BQ11" s="312">
        <f aca="true" t="shared" si="61" ref="BQ11:CC11">SUM(BQ9:BQ10)</f>
        <v>2322147.7263522036</v>
      </c>
      <c r="BR11" s="312">
        <f t="shared" si="61"/>
        <v>2315886.156982225</v>
      </c>
      <c r="BS11" s="312">
        <f t="shared" si="61"/>
        <v>2309624.5876122457</v>
      </c>
      <c r="BT11" s="312">
        <f t="shared" si="61"/>
        <v>2303363.018242267</v>
      </c>
      <c r="BU11" s="312">
        <f t="shared" si="61"/>
        <v>2297101.4488722878</v>
      </c>
      <c r="BV11" s="312">
        <f t="shared" si="61"/>
        <v>2290839.8795023086</v>
      </c>
      <c r="BW11" s="312">
        <f t="shared" si="61"/>
        <v>2284578.31013233</v>
      </c>
      <c r="BX11" s="312">
        <f t="shared" si="61"/>
        <v>2278316.740762351</v>
      </c>
      <c r="BY11" s="312">
        <f t="shared" si="61"/>
        <v>2272055.171392372</v>
      </c>
      <c r="BZ11" s="312">
        <f t="shared" si="61"/>
        <v>2265793.6020223927</v>
      </c>
      <c r="CA11" s="312">
        <f t="shared" si="61"/>
        <v>2259532.032652414</v>
      </c>
      <c r="CB11" s="316">
        <f>SUM(BP11:CA11)</f>
        <v>27527647.97024758</v>
      </c>
      <c r="CC11" s="312">
        <f t="shared" si="61"/>
        <v>2298335.872548084</v>
      </c>
      <c r="CD11" s="312">
        <f aca="true" t="shared" si="62" ref="CD11:CN11">SUM(CD9:CD10)</f>
        <v>2291949.071790705</v>
      </c>
      <c r="CE11" s="312">
        <f t="shared" si="62"/>
        <v>2285562.2710333266</v>
      </c>
      <c r="CF11" s="312">
        <f t="shared" si="62"/>
        <v>2279175.470275948</v>
      </c>
      <c r="CG11" s="312">
        <f t="shared" si="62"/>
        <v>2272788.6695185695</v>
      </c>
      <c r="CH11" s="312">
        <f t="shared" si="62"/>
        <v>2266401.8687611907</v>
      </c>
      <c r="CI11" s="312">
        <f t="shared" si="62"/>
        <v>2260015.0680038123</v>
      </c>
      <c r="CJ11" s="312">
        <f t="shared" si="62"/>
        <v>2253628.2672464335</v>
      </c>
      <c r="CK11" s="312">
        <f t="shared" si="62"/>
        <v>2247241.466489055</v>
      </c>
      <c r="CL11" s="312">
        <f t="shared" si="62"/>
        <v>2240854.6657316764</v>
      </c>
      <c r="CM11" s="312">
        <f t="shared" si="62"/>
        <v>2234467.864974298</v>
      </c>
      <c r="CN11" s="312">
        <f t="shared" si="62"/>
        <v>2228081.0642169192</v>
      </c>
      <c r="CO11" s="316">
        <f>SUM(CC11:CN11)</f>
        <v>27158501.620590016</v>
      </c>
      <c r="CP11" s="312">
        <f aca="true" t="shared" si="63" ref="CP11:DA11">SUM(CP9:CP10)</f>
        <v>2266128.1487287316</v>
      </c>
      <c r="CQ11" s="312">
        <f t="shared" si="63"/>
        <v>2259613.6119562057</v>
      </c>
      <c r="CR11" s="312">
        <f t="shared" si="63"/>
        <v>2253099.0751836793</v>
      </c>
      <c r="CS11" s="312">
        <f t="shared" si="63"/>
        <v>2246584.5384111535</v>
      </c>
      <c r="CT11" s="312">
        <f t="shared" si="63"/>
        <v>2240070.001638627</v>
      </c>
      <c r="CU11" s="312">
        <f t="shared" si="63"/>
        <v>0</v>
      </c>
      <c r="CV11" s="312">
        <f t="shared" si="63"/>
        <v>0</v>
      </c>
      <c r="CW11" s="312">
        <f t="shared" si="63"/>
        <v>0</v>
      </c>
      <c r="CX11" s="312">
        <f t="shared" si="63"/>
        <v>0</v>
      </c>
      <c r="CY11" s="312">
        <f t="shared" si="63"/>
        <v>0</v>
      </c>
      <c r="CZ11" s="312">
        <f t="shared" si="63"/>
        <v>0</v>
      </c>
      <c r="DA11" s="312">
        <f t="shared" si="63"/>
        <v>0</v>
      </c>
      <c r="DB11" s="316">
        <f>SUM(CP11:DA11)</f>
        <v>11265495.375918398</v>
      </c>
      <c r="DC11" s="312">
        <f aca="true" t="shared" si="64" ref="DC11:DN11">SUM(DC9:DC10)</f>
        <v>0</v>
      </c>
      <c r="DD11" s="312">
        <f t="shared" si="64"/>
        <v>0</v>
      </c>
      <c r="DE11" s="312">
        <f t="shared" si="64"/>
        <v>0</v>
      </c>
      <c r="DF11" s="312">
        <f t="shared" si="64"/>
        <v>0</v>
      </c>
      <c r="DG11" s="312">
        <f t="shared" si="64"/>
        <v>0</v>
      </c>
      <c r="DH11" s="312">
        <f t="shared" si="64"/>
        <v>0</v>
      </c>
      <c r="DI11" s="312">
        <f t="shared" si="64"/>
        <v>0</v>
      </c>
      <c r="DJ11" s="312">
        <f t="shared" si="64"/>
        <v>0</v>
      </c>
      <c r="DK11" s="312">
        <f t="shared" si="64"/>
        <v>0</v>
      </c>
      <c r="DL11" s="312">
        <f t="shared" si="64"/>
        <v>0</v>
      </c>
      <c r="DM11" s="312">
        <f t="shared" si="64"/>
        <v>0</v>
      </c>
      <c r="DN11" s="312">
        <f t="shared" si="64"/>
        <v>0</v>
      </c>
      <c r="DO11" s="316">
        <f>SUM(DC11:DN11)</f>
        <v>0</v>
      </c>
      <c r="DP11" s="312">
        <f aca="true" t="shared" si="65" ref="DP11:EA11">SUM(DP9:DP10)</f>
        <v>0</v>
      </c>
      <c r="DQ11" s="312">
        <f t="shared" si="65"/>
        <v>0</v>
      </c>
      <c r="DR11" s="312">
        <f t="shared" si="65"/>
        <v>0</v>
      </c>
      <c r="DS11" s="312">
        <f t="shared" si="65"/>
        <v>0</v>
      </c>
      <c r="DT11" s="312">
        <f t="shared" si="65"/>
        <v>0</v>
      </c>
      <c r="DU11" s="312">
        <f t="shared" si="65"/>
        <v>0</v>
      </c>
      <c r="DV11" s="312">
        <f t="shared" si="65"/>
        <v>0</v>
      </c>
      <c r="DW11" s="312">
        <f t="shared" si="65"/>
        <v>0</v>
      </c>
      <c r="DX11" s="312">
        <f t="shared" si="65"/>
        <v>0</v>
      </c>
      <c r="DY11" s="312">
        <f t="shared" si="65"/>
        <v>0</v>
      </c>
      <c r="DZ11" s="312">
        <f t="shared" si="65"/>
        <v>0</v>
      </c>
      <c r="EA11" s="312">
        <f t="shared" si="65"/>
        <v>0</v>
      </c>
      <c r="EB11" s="316">
        <f>SUM(DP11:EA11)</f>
        <v>0</v>
      </c>
      <c r="EC11" s="312">
        <f aca="true" t="shared" si="66" ref="EC11:EN11">SUM(EC9:EC10)</f>
        <v>0</v>
      </c>
      <c r="ED11" s="312">
        <f t="shared" si="66"/>
        <v>0</v>
      </c>
      <c r="EE11" s="312">
        <f t="shared" si="66"/>
        <v>0</v>
      </c>
      <c r="EF11" s="312">
        <f t="shared" si="66"/>
        <v>0</v>
      </c>
      <c r="EG11" s="312">
        <f t="shared" si="66"/>
        <v>0</v>
      </c>
      <c r="EH11" s="312">
        <f t="shared" si="66"/>
        <v>0</v>
      </c>
      <c r="EI11" s="312">
        <f t="shared" si="66"/>
        <v>0</v>
      </c>
      <c r="EJ11" s="312">
        <f t="shared" si="66"/>
        <v>0</v>
      </c>
      <c r="EK11" s="312">
        <f t="shared" si="66"/>
        <v>0</v>
      </c>
      <c r="EL11" s="312">
        <f t="shared" si="66"/>
        <v>0</v>
      </c>
      <c r="EM11" s="312">
        <f t="shared" si="66"/>
        <v>0</v>
      </c>
      <c r="EN11" s="312">
        <f t="shared" si="66"/>
        <v>0</v>
      </c>
      <c r="EO11" s="316">
        <f>SUM(EC11:EN11)</f>
        <v>0</v>
      </c>
    </row>
    <row r="12" spans="2:145" ht="12.75">
      <c r="B12" s="315" t="str">
        <f>Кредит!C16</f>
        <v>Неотплаћена главница - Дин</v>
      </c>
      <c r="C12" s="311">
        <f>C8*$O$1</f>
        <v>0</v>
      </c>
      <c r="D12" s="312">
        <f aca="true" t="shared" si="67" ref="D12:M12">D8*$O$1</f>
        <v>0</v>
      </c>
      <c r="E12" s="312">
        <f t="shared" si="67"/>
        <v>0</v>
      </c>
      <c r="F12" s="312">
        <f t="shared" si="67"/>
        <v>0</v>
      </c>
      <c r="G12" s="312">
        <f t="shared" si="67"/>
        <v>0</v>
      </c>
      <c r="H12" s="312">
        <f t="shared" si="67"/>
        <v>139999999.99953</v>
      </c>
      <c r="I12" s="312">
        <f t="shared" si="67"/>
        <v>139999999.99953</v>
      </c>
      <c r="J12" s="312">
        <f t="shared" si="67"/>
        <v>139999999.99953</v>
      </c>
      <c r="K12" s="312">
        <f t="shared" si="67"/>
        <v>139999999.99953</v>
      </c>
      <c r="L12" s="312">
        <f t="shared" si="67"/>
        <v>139999999.99953</v>
      </c>
      <c r="M12" s="312">
        <f t="shared" si="67"/>
        <v>139999999.99953</v>
      </c>
      <c r="N12" s="312">
        <f>N8*$O$1</f>
        <v>139999999.99953</v>
      </c>
      <c r="O12" s="316">
        <f>N12</f>
        <v>139999999.99953</v>
      </c>
      <c r="P12" s="312">
        <f>P8*$AB$1</f>
        <v>142799999.9995206</v>
      </c>
      <c r="Q12" s="312">
        <f aca="true" t="shared" si="68" ref="Q12:AA12">Q8*$AB$1</f>
        <v>142799999.9995206</v>
      </c>
      <c r="R12" s="312">
        <f t="shared" si="68"/>
        <v>142799999.9995206</v>
      </c>
      <c r="S12" s="312">
        <f t="shared" si="68"/>
        <v>142799999.9995206</v>
      </c>
      <c r="T12" s="312">
        <f t="shared" si="68"/>
        <v>142799999.9995206</v>
      </c>
      <c r="U12" s="312">
        <f t="shared" si="68"/>
        <v>140816666.6661939</v>
      </c>
      <c r="V12" s="312">
        <f t="shared" si="68"/>
        <v>138833333.33286723</v>
      </c>
      <c r="W12" s="312">
        <f t="shared" si="68"/>
        <v>136849999.99954054</v>
      </c>
      <c r="X12" s="312">
        <f t="shared" si="68"/>
        <v>134866666.66621387</v>
      </c>
      <c r="Y12" s="312">
        <f t="shared" si="68"/>
        <v>132883333.33288719</v>
      </c>
      <c r="Z12" s="312">
        <f t="shared" si="68"/>
        <v>130899999.9995605</v>
      </c>
      <c r="AA12" s="312">
        <f t="shared" si="68"/>
        <v>128916666.66623382</v>
      </c>
      <c r="AB12" s="316">
        <f>AA12</f>
        <v>128916666.66623382</v>
      </c>
      <c r="AC12" s="312">
        <f>AC8*$AO$1</f>
        <v>129471999.9995653</v>
      </c>
      <c r="AD12" s="312">
        <f aca="true" t="shared" si="69" ref="AD12:AN12">AD8*$AO$1</f>
        <v>127448999.99957208</v>
      </c>
      <c r="AE12" s="312">
        <f t="shared" si="69"/>
        <v>125425999.99957886</v>
      </c>
      <c r="AF12" s="312">
        <f t="shared" si="69"/>
        <v>123402999.99958566</v>
      </c>
      <c r="AG12" s="312">
        <f t="shared" si="69"/>
        <v>121379999.99959244</v>
      </c>
      <c r="AH12" s="312">
        <f t="shared" si="69"/>
        <v>119356999.99959922</v>
      </c>
      <c r="AI12" s="312">
        <f t="shared" si="69"/>
        <v>117333999.99960601</v>
      </c>
      <c r="AJ12" s="312">
        <f t="shared" si="69"/>
        <v>115310999.9996128</v>
      </c>
      <c r="AK12" s="312">
        <f t="shared" si="69"/>
        <v>113287999.99961957</v>
      </c>
      <c r="AL12" s="312">
        <f t="shared" si="69"/>
        <v>111264999.99962637</v>
      </c>
      <c r="AM12" s="312">
        <f t="shared" si="69"/>
        <v>109241999.99963315</v>
      </c>
      <c r="AN12" s="312">
        <f t="shared" si="69"/>
        <v>107218999.99963993</v>
      </c>
      <c r="AO12" s="316">
        <f>AN12</f>
        <v>107218999.99963993</v>
      </c>
      <c r="AP12" s="312">
        <f>AP8*$BB$1</f>
        <v>107299919.99963966</v>
      </c>
      <c r="AQ12" s="312">
        <f aca="true" t="shared" si="70" ref="AQ12:BA12">AQ8*$BB$1</f>
        <v>105236459.99964659</v>
      </c>
      <c r="AR12" s="312">
        <f t="shared" si="70"/>
        <v>103172999.9996535</v>
      </c>
      <c r="AS12" s="312">
        <f t="shared" si="70"/>
        <v>101109539.99966042</v>
      </c>
      <c r="AT12" s="312">
        <f t="shared" si="70"/>
        <v>99046079.99966735</v>
      </c>
      <c r="AU12" s="312">
        <f t="shared" si="70"/>
        <v>96982619.99967426</v>
      </c>
      <c r="AV12" s="312">
        <f t="shared" si="70"/>
        <v>94919159.99968119</v>
      </c>
      <c r="AW12" s="312">
        <f t="shared" si="70"/>
        <v>92855699.9996881</v>
      </c>
      <c r="AX12" s="312">
        <f t="shared" si="70"/>
        <v>90792239.99969503</v>
      </c>
      <c r="AY12" s="312">
        <f t="shared" si="70"/>
        <v>88728779.99970195</v>
      </c>
      <c r="AZ12" s="312">
        <f t="shared" si="70"/>
        <v>86665319.99970888</v>
      </c>
      <c r="BA12" s="312">
        <f t="shared" si="70"/>
        <v>84601859.99971579</v>
      </c>
      <c r="BB12" s="316">
        <f>BA12</f>
        <v>84601859.99971579</v>
      </c>
      <c r="BC12" s="312">
        <f>BC8*$BO$1</f>
        <v>84189167.99971716</v>
      </c>
      <c r="BD12" s="312">
        <f aca="true" t="shared" si="71" ref="BD12:BN12">BD8*$BO$1</f>
        <v>82084438.79972422</v>
      </c>
      <c r="BE12" s="312">
        <f t="shared" si="71"/>
        <v>79979709.59973128</v>
      </c>
      <c r="BF12" s="312">
        <f t="shared" si="71"/>
        <v>77874980.39973834</v>
      </c>
      <c r="BG12" s="312">
        <f t="shared" si="71"/>
        <v>75770251.1997454</v>
      </c>
      <c r="BH12" s="312">
        <f t="shared" si="71"/>
        <v>73665521.99975246</v>
      </c>
      <c r="BI12" s="312">
        <f t="shared" si="71"/>
        <v>71560792.79975952</v>
      </c>
      <c r="BJ12" s="312">
        <f t="shared" si="71"/>
        <v>69456063.59976658</v>
      </c>
      <c r="BK12" s="312">
        <f t="shared" si="71"/>
        <v>67351334.39977366</v>
      </c>
      <c r="BL12" s="312">
        <f t="shared" si="71"/>
        <v>65246605.19978072</v>
      </c>
      <c r="BM12" s="312">
        <f t="shared" si="71"/>
        <v>63141875.999787785</v>
      </c>
      <c r="BN12" s="312">
        <f t="shared" si="71"/>
        <v>61037146.79979485</v>
      </c>
      <c r="BO12" s="316">
        <f>BN12</f>
        <v>61037146.79979485</v>
      </c>
      <c r="BP12" s="312">
        <f>BP8*$CB$1</f>
        <v>60111065.951797955</v>
      </c>
      <c r="BQ12" s="312">
        <f aca="true" t="shared" si="72" ref="BQ12:CA12">BQ8*$CB$1</f>
        <v>57964242.167805165</v>
      </c>
      <c r="BR12" s="312">
        <f t="shared" si="72"/>
        <v>55817418.383812375</v>
      </c>
      <c r="BS12" s="312">
        <f t="shared" si="72"/>
        <v>53670594.599819586</v>
      </c>
      <c r="BT12" s="312">
        <f t="shared" si="72"/>
        <v>51523770.81582679</v>
      </c>
      <c r="BU12" s="312">
        <f t="shared" si="72"/>
        <v>49376947.031834</v>
      </c>
      <c r="BV12" s="312">
        <f t="shared" si="72"/>
        <v>47230123.24784121</v>
      </c>
      <c r="BW12" s="312">
        <f t="shared" si="72"/>
        <v>45083299.46384842</v>
      </c>
      <c r="BX12" s="312">
        <f t="shared" si="72"/>
        <v>42936475.67985562</v>
      </c>
      <c r="BY12" s="312">
        <f t="shared" si="72"/>
        <v>40789651.89586283</v>
      </c>
      <c r="BZ12" s="312">
        <f t="shared" si="72"/>
        <v>38642828.11187004</v>
      </c>
      <c r="CA12" s="312">
        <f t="shared" si="72"/>
        <v>36496004.32787725</v>
      </c>
      <c r="CB12" s="316">
        <f>CA12</f>
        <v>36496004.32787725</v>
      </c>
      <c r="CC12" s="312">
        <f aca="true" t="shared" si="73" ref="CC12:CN12">CC8*$CO$1</f>
        <v>35036164.15476215</v>
      </c>
      <c r="CD12" s="312">
        <f t="shared" si="73"/>
        <v>32846403.8950895</v>
      </c>
      <c r="CE12" s="312">
        <f t="shared" si="73"/>
        <v>30656643.63541685</v>
      </c>
      <c r="CF12" s="312">
        <f t="shared" si="73"/>
        <v>28466883.375744205</v>
      </c>
      <c r="CG12" s="312">
        <f t="shared" si="73"/>
        <v>26277123.116071556</v>
      </c>
      <c r="CH12" s="312">
        <f t="shared" si="73"/>
        <v>24087362.85639891</v>
      </c>
      <c r="CI12" s="312">
        <f t="shared" si="73"/>
        <v>21897602.59672626</v>
      </c>
      <c r="CJ12" s="312">
        <f t="shared" si="73"/>
        <v>19707842.337053616</v>
      </c>
      <c r="CK12" s="312">
        <f t="shared" si="73"/>
        <v>17518082.077380966</v>
      </c>
      <c r="CL12" s="312">
        <f t="shared" si="73"/>
        <v>15328321.817708317</v>
      </c>
      <c r="CM12" s="312">
        <f t="shared" si="73"/>
        <v>13138561.558035668</v>
      </c>
      <c r="CN12" s="312">
        <f t="shared" si="73"/>
        <v>10948801.298363019</v>
      </c>
      <c r="CO12" s="316">
        <f>CN12</f>
        <v>10948801.298363019</v>
      </c>
      <c r="CP12" s="312">
        <f>CP8*$DB$1</f>
        <v>8934221.859464178</v>
      </c>
      <c r="CQ12" s="312">
        <f aca="true" t="shared" si="74" ref="CQ12:DA12">CQ8*$DB$1</f>
        <v>6700666.394598077</v>
      </c>
      <c r="CR12" s="312">
        <f t="shared" si="74"/>
        <v>4467110.929731975</v>
      </c>
      <c r="CS12" s="312">
        <f t="shared" si="74"/>
        <v>2233555.464865874</v>
      </c>
      <c r="CT12" s="312">
        <f t="shared" si="74"/>
        <v>2.2770376142777103E-07</v>
      </c>
      <c r="CU12" s="312">
        <f t="shared" si="74"/>
        <v>2.2770376142777103E-07</v>
      </c>
      <c r="CV12" s="312">
        <f t="shared" si="74"/>
        <v>2.2770376142777103E-07</v>
      </c>
      <c r="CW12" s="312">
        <f t="shared" si="74"/>
        <v>2.2770376142777103E-07</v>
      </c>
      <c r="CX12" s="312">
        <f t="shared" si="74"/>
        <v>2.2770376142777103E-07</v>
      </c>
      <c r="CY12" s="312">
        <f t="shared" si="74"/>
        <v>2.2770376142777103E-07</v>
      </c>
      <c r="CZ12" s="312">
        <f t="shared" si="74"/>
        <v>2.2770376142777103E-07</v>
      </c>
      <c r="DA12" s="312">
        <f t="shared" si="74"/>
        <v>2.2770376142777103E-07</v>
      </c>
      <c r="DB12" s="316">
        <f>DA12</f>
        <v>2.2770376142777103E-07</v>
      </c>
      <c r="DC12" s="312">
        <f>DC8*$DO$1</f>
        <v>2.322578366563265E-07</v>
      </c>
      <c r="DD12" s="312">
        <f aca="true" t="shared" si="75" ref="DD12:DN12">DD8*$DO$1</f>
        <v>2.322578366563265E-07</v>
      </c>
      <c r="DE12" s="312">
        <f t="shared" si="75"/>
        <v>2.322578366563265E-07</v>
      </c>
      <c r="DF12" s="312">
        <f t="shared" si="75"/>
        <v>2.322578366563265E-07</v>
      </c>
      <c r="DG12" s="312">
        <f t="shared" si="75"/>
        <v>2.322578366563265E-07</v>
      </c>
      <c r="DH12" s="312">
        <f t="shared" si="75"/>
        <v>2.322578366563265E-07</v>
      </c>
      <c r="DI12" s="312">
        <f t="shared" si="75"/>
        <v>2.322578366563265E-07</v>
      </c>
      <c r="DJ12" s="312">
        <f t="shared" si="75"/>
        <v>2.322578366563265E-07</v>
      </c>
      <c r="DK12" s="312">
        <f t="shared" si="75"/>
        <v>2.322578366563265E-07</v>
      </c>
      <c r="DL12" s="312">
        <f t="shared" si="75"/>
        <v>2.322578366563265E-07</v>
      </c>
      <c r="DM12" s="312">
        <f t="shared" si="75"/>
        <v>2.322578366563265E-07</v>
      </c>
      <c r="DN12" s="312">
        <f t="shared" si="75"/>
        <v>2.322578366563265E-07</v>
      </c>
      <c r="DO12" s="316">
        <f>DN12</f>
        <v>2.322578366563265E-07</v>
      </c>
      <c r="DP12" s="312">
        <f>DP8*$EB$1</f>
        <v>2.3690299338945303E-07</v>
      </c>
      <c r="DQ12" s="312">
        <f aca="true" t="shared" si="76" ref="DQ12:EA12">DQ8*$EB$1</f>
        <v>2.3690299338945303E-07</v>
      </c>
      <c r="DR12" s="312">
        <f t="shared" si="76"/>
        <v>2.3690299338945303E-07</v>
      </c>
      <c r="DS12" s="312">
        <f t="shared" si="76"/>
        <v>2.3690299338945303E-07</v>
      </c>
      <c r="DT12" s="312">
        <f t="shared" si="76"/>
        <v>2.3690299338945303E-07</v>
      </c>
      <c r="DU12" s="312">
        <f t="shared" si="76"/>
        <v>2.3690299338945303E-07</v>
      </c>
      <c r="DV12" s="312">
        <f t="shared" si="76"/>
        <v>2.3690299338945303E-07</v>
      </c>
      <c r="DW12" s="312">
        <f t="shared" si="76"/>
        <v>2.3690299338945303E-07</v>
      </c>
      <c r="DX12" s="312">
        <f t="shared" si="76"/>
        <v>2.3690299338945303E-07</v>
      </c>
      <c r="DY12" s="312">
        <f t="shared" si="76"/>
        <v>2.3690299338945303E-07</v>
      </c>
      <c r="DZ12" s="312">
        <f t="shared" si="76"/>
        <v>2.3690299338945303E-07</v>
      </c>
      <c r="EA12" s="312">
        <f t="shared" si="76"/>
        <v>2.3690299338945303E-07</v>
      </c>
      <c r="EB12" s="316">
        <f>EA12</f>
        <v>2.3690299338945303E-07</v>
      </c>
      <c r="EC12" s="312">
        <f>EC8*$EO$1</f>
        <v>2.416410532572421E-07</v>
      </c>
      <c r="ED12" s="312">
        <f aca="true" t="shared" si="77" ref="ED12:EN12">ED8*$EO$1</f>
        <v>2.416410532572421E-07</v>
      </c>
      <c r="EE12" s="312">
        <f t="shared" si="77"/>
        <v>2.416410532572421E-07</v>
      </c>
      <c r="EF12" s="312">
        <f t="shared" si="77"/>
        <v>2.416410532572421E-07</v>
      </c>
      <c r="EG12" s="312">
        <f t="shared" si="77"/>
        <v>2.416410532572421E-07</v>
      </c>
      <c r="EH12" s="312">
        <f t="shared" si="77"/>
        <v>2.416410532572421E-07</v>
      </c>
      <c r="EI12" s="312">
        <f t="shared" si="77"/>
        <v>2.416410532572421E-07</v>
      </c>
      <c r="EJ12" s="312">
        <f t="shared" si="77"/>
        <v>2.416410532572421E-07</v>
      </c>
      <c r="EK12" s="312">
        <f t="shared" si="77"/>
        <v>2.416410532572421E-07</v>
      </c>
      <c r="EL12" s="312">
        <f t="shared" si="77"/>
        <v>2.416410532572421E-07</v>
      </c>
      <c r="EM12" s="312">
        <f t="shared" si="77"/>
        <v>2.416410532572421E-07</v>
      </c>
      <c r="EN12" s="312">
        <f t="shared" si="77"/>
        <v>2.416410532572421E-07</v>
      </c>
      <c r="EO12" s="316">
        <f>EN12</f>
        <v>2.416410532572421E-07</v>
      </c>
    </row>
    <row r="13" spans="1:145" ht="38.25">
      <c r="A13" s="318" t="str">
        <f>$A$4</f>
        <v>Камтана стопа (месечна)</v>
      </c>
      <c r="B13" s="201" t="str">
        <f>Кредит!C20</f>
        <v>Кредит 2</v>
      </c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99"/>
      <c r="AV13" s="299"/>
      <c r="AW13" s="299"/>
      <c r="AX13" s="299"/>
      <c r="AY13" s="299"/>
      <c r="AZ13" s="299"/>
      <c r="BA13" s="299"/>
      <c r="BB13" s="299"/>
      <c r="BC13" s="299"/>
      <c r="BD13" s="299"/>
      <c r="BE13" s="299"/>
      <c r="BF13" s="299"/>
      <c r="BG13" s="299"/>
      <c r="BH13" s="299"/>
      <c r="BI13" s="299"/>
      <c r="BJ13" s="299"/>
      <c r="BK13" s="299"/>
      <c r="BL13" s="299"/>
      <c r="BM13" s="299"/>
      <c r="BN13" s="299"/>
      <c r="BO13" s="299"/>
      <c r="BP13" s="299"/>
      <c r="BQ13" s="299"/>
      <c r="BR13" s="299"/>
      <c r="BS13" s="299"/>
      <c r="BT13" s="299"/>
      <c r="BU13" s="299"/>
      <c r="BV13" s="299"/>
      <c r="BW13" s="299"/>
      <c r="BX13" s="299"/>
      <c r="BY13" s="299"/>
      <c r="BZ13" s="299"/>
      <c r="CA13" s="299"/>
      <c r="CB13" s="299"/>
      <c r="CC13" s="299"/>
      <c r="CD13" s="299"/>
      <c r="CE13" s="299"/>
      <c r="CF13" s="299"/>
      <c r="CG13" s="299"/>
      <c r="CH13" s="299"/>
      <c r="CI13" s="299"/>
      <c r="CJ13" s="299"/>
      <c r="CK13" s="299"/>
      <c r="CL13" s="299"/>
      <c r="CM13" s="299"/>
      <c r="CN13" s="299"/>
      <c r="CO13" s="299"/>
      <c r="CP13" s="299"/>
      <c r="CQ13" s="299"/>
      <c r="CR13" s="299"/>
      <c r="CS13" s="299"/>
      <c r="CT13" s="299"/>
      <c r="CU13" s="299"/>
      <c r="CV13" s="299"/>
      <c r="CW13" s="299"/>
      <c r="CX13" s="299"/>
      <c r="CY13" s="299"/>
      <c r="CZ13" s="299"/>
      <c r="DA13" s="299"/>
      <c r="DB13" s="299"/>
      <c r="DC13" s="299"/>
      <c r="DD13" s="299"/>
      <c r="DE13" s="299"/>
      <c r="DF13" s="299"/>
      <c r="DG13" s="299"/>
      <c r="DH13" s="299"/>
      <c r="DI13" s="299"/>
      <c r="DJ13" s="299"/>
      <c r="DK13" s="299"/>
      <c r="DL13" s="299"/>
      <c r="DM13" s="299"/>
      <c r="DN13" s="299"/>
      <c r="DO13" s="299"/>
      <c r="DP13" s="299"/>
      <c r="DQ13" s="299"/>
      <c r="DR13" s="299"/>
      <c r="DS13" s="299"/>
      <c r="DT13" s="299"/>
      <c r="DU13" s="299"/>
      <c r="DV13" s="299"/>
      <c r="DW13" s="299"/>
      <c r="DX13" s="299"/>
      <c r="DY13" s="299"/>
      <c r="DZ13" s="299"/>
      <c r="EA13" s="299"/>
      <c r="EB13" s="299"/>
      <c r="EC13" s="299"/>
      <c r="ED13" s="299"/>
      <c r="EE13" s="299"/>
      <c r="EF13" s="299"/>
      <c r="EG13" s="299"/>
      <c r="EH13" s="299"/>
      <c r="EI13" s="299"/>
      <c r="EJ13" s="299"/>
      <c r="EK13" s="299"/>
      <c r="EL13" s="299"/>
      <c r="EM13" s="299"/>
      <c r="EN13" s="299"/>
      <c r="EO13" s="299"/>
    </row>
    <row r="14" spans="1:145" ht="12.75">
      <c r="A14" s="309">
        <f>Кредит!$B22/12</f>
        <v>0</v>
      </c>
      <c r="B14" s="310" t="str">
        <f>Кредит!C22</f>
        <v>Камата - Евро</v>
      </c>
      <c r="C14" s="311"/>
      <c r="D14" s="312">
        <f aca="true" t="shared" si="78" ref="D14:N14">IF(C17&lt;1,0,C17*$A$5)</f>
        <v>0</v>
      </c>
      <c r="E14" s="312">
        <f t="shared" si="78"/>
        <v>0</v>
      </c>
      <c r="F14" s="312">
        <f t="shared" si="78"/>
        <v>0</v>
      </c>
      <c r="G14" s="312">
        <f t="shared" si="78"/>
        <v>0</v>
      </c>
      <c r="H14" s="312">
        <f t="shared" si="78"/>
        <v>0</v>
      </c>
      <c r="I14" s="312">
        <f t="shared" si="78"/>
        <v>0</v>
      </c>
      <c r="J14" s="312">
        <f t="shared" si="78"/>
        <v>0</v>
      </c>
      <c r="K14" s="312">
        <f t="shared" si="78"/>
        <v>0</v>
      </c>
      <c r="L14" s="312">
        <f t="shared" si="78"/>
        <v>0</v>
      </c>
      <c r="M14" s="312">
        <f t="shared" si="78"/>
        <v>0</v>
      </c>
      <c r="N14" s="312">
        <f t="shared" si="78"/>
        <v>0</v>
      </c>
      <c r="O14" s="313">
        <f>SUM(C14:N14)</f>
        <v>0</v>
      </c>
      <c r="P14" s="312">
        <f aca="true" t="shared" si="79" ref="P14:AA14">IF(O17&lt;1,0,O17*$A$5)</f>
        <v>0</v>
      </c>
      <c r="Q14" s="312">
        <f t="shared" si="79"/>
        <v>0</v>
      </c>
      <c r="R14" s="312">
        <f t="shared" si="79"/>
        <v>0</v>
      </c>
      <c r="S14" s="312">
        <f t="shared" si="79"/>
        <v>0</v>
      </c>
      <c r="T14" s="312">
        <f t="shared" si="79"/>
        <v>0</v>
      </c>
      <c r="U14" s="312">
        <f t="shared" si="79"/>
        <v>0</v>
      </c>
      <c r="V14" s="312">
        <f t="shared" si="79"/>
        <v>0</v>
      </c>
      <c r="W14" s="312">
        <f t="shared" si="79"/>
        <v>0</v>
      </c>
      <c r="X14" s="312">
        <f t="shared" si="79"/>
        <v>0</v>
      </c>
      <c r="Y14" s="312">
        <f t="shared" si="79"/>
        <v>0</v>
      </c>
      <c r="Z14" s="312">
        <f t="shared" si="79"/>
        <v>0</v>
      </c>
      <c r="AA14" s="312">
        <f t="shared" si="79"/>
        <v>0</v>
      </c>
      <c r="AB14" s="313">
        <f>SUM(P14:AA14)</f>
        <v>0</v>
      </c>
      <c r="AC14" s="312">
        <f aca="true" t="shared" si="80" ref="AC14:AN14">IF(AB17&lt;1,0,AB17*$A$5)</f>
        <v>0</v>
      </c>
      <c r="AD14" s="312">
        <f t="shared" si="80"/>
        <v>0</v>
      </c>
      <c r="AE14" s="312">
        <f t="shared" si="80"/>
        <v>0</v>
      </c>
      <c r="AF14" s="312">
        <f t="shared" si="80"/>
        <v>0</v>
      </c>
      <c r="AG14" s="312">
        <f t="shared" si="80"/>
        <v>0</v>
      </c>
      <c r="AH14" s="312">
        <f t="shared" si="80"/>
        <v>0</v>
      </c>
      <c r="AI14" s="312">
        <f t="shared" si="80"/>
        <v>0</v>
      </c>
      <c r="AJ14" s="312">
        <f t="shared" si="80"/>
        <v>0</v>
      </c>
      <c r="AK14" s="312">
        <f t="shared" si="80"/>
        <v>0</v>
      </c>
      <c r="AL14" s="312">
        <f t="shared" si="80"/>
        <v>0</v>
      </c>
      <c r="AM14" s="312">
        <f t="shared" si="80"/>
        <v>0</v>
      </c>
      <c r="AN14" s="312">
        <f t="shared" si="80"/>
        <v>0</v>
      </c>
      <c r="AO14" s="313">
        <f>SUM(AC14:AN14)</f>
        <v>0</v>
      </c>
      <c r="AP14" s="312">
        <f aca="true" t="shared" si="81" ref="AP14:BA14">IF(AO17&lt;1,0,AO17*$A$5)</f>
        <v>0</v>
      </c>
      <c r="AQ14" s="312">
        <f t="shared" si="81"/>
        <v>0</v>
      </c>
      <c r="AR14" s="312">
        <f t="shared" si="81"/>
        <v>0</v>
      </c>
      <c r="AS14" s="312">
        <f t="shared" si="81"/>
        <v>0</v>
      </c>
      <c r="AT14" s="312">
        <f t="shared" si="81"/>
        <v>0</v>
      </c>
      <c r="AU14" s="312">
        <f t="shared" si="81"/>
        <v>0</v>
      </c>
      <c r="AV14" s="312">
        <f t="shared" si="81"/>
        <v>0</v>
      </c>
      <c r="AW14" s="312">
        <f t="shared" si="81"/>
        <v>0</v>
      </c>
      <c r="AX14" s="312">
        <f t="shared" si="81"/>
        <v>0</v>
      </c>
      <c r="AY14" s="312">
        <f t="shared" si="81"/>
        <v>0</v>
      </c>
      <c r="AZ14" s="312">
        <f t="shared" si="81"/>
        <v>0</v>
      </c>
      <c r="BA14" s="312">
        <f t="shared" si="81"/>
        <v>0</v>
      </c>
      <c r="BB14" s="313">
        <f>SUM(AP14:BA14)</f>
        <v>0</v>
      </c>
      <c r="BC14" s="312">
        <f aca="true" t="shared" si="82" ref="BC14:BN14">IF(BB17&lt;1,0,BB17*$A$5)</f>
        <v>0</v>
      </c>
      <c r="BD14" s="312">
        <f t="shared" si="82"/>
        <v>0</v>
      </c>
      <c r="BE14" s="312">
        <f t="shared" si="82"/>
        <v>0</v>
      </c>
      <c r="BF14" s="312">
        <f t="shared" si="82"/>
        <v>0</v>
      </c>
      <c r="BG14" s="312">
        <f t="shared" si="82"/>
        <v>0</v>
      </c>
      <c r="BH14" s="312">
        <f t="shared" si="82"/>
        <v>0</v>
      </c>
      <c r="BI14" s="312">
        <f t="shared" si="82"/>
        <v>0</v>
      </c>
      <c r="BJ14" s="312">
        <f t="shared" si="82"/>
        <v>0</v>
      </c>
      <c r="BK14" s="312">
        <f t="shared" si="82"/>
        <v>0</v>
      </c>
      <c r="BL14" s="312">
        <f t="shared" si="82"/>
        <v>0</v>
      </c>
      <c r="BM14" s="312">
        <f t="shared" si="82"/>
        <v>0</v>
      </c>
      <c r="BN14" s="312">
        <f t="shared" si="82"/>
        <v>0</v>
      </c>
      <c r="BO14" s="313">
        <f>SUM(BC14:BN14)</f>
        <v>0</v>
      </c>
      <c r="BP14" s="312">
        <f aca="true" t="shared" si="83" ref="BP14:CA14">IF(BO17&lt;1,0,BO17*$A$5)</f>
        <v>0</v>
      </c>
      <c r="BQ14" s="312">
        <f t="shared" si="83"/>
        <v>0</v>
      </c>
      <c r="BR14" s="312">
        <f t="shared" si="83"/>
        <v>0</v>
      </c>
      <c r="BS14" s="312">
        <f t="shared" si="83"/>
        <v>0</v>
      </c>
      <c r="BT14" s="312">
        <f t="shared" si="83"/>
        <v>0</v>
      </c>
      <c r="BU14" s="312">
        <f t="shared" si="83"/>
        <v>0</v>
      </c>
      <c r="BV14" s="312">
        <f t="shared" si="83"/>
        <v>0</v>
      </c>
      <c r="BW14" s="312">
        <f t="shared" si="83"/>
        <v>0</v>
      </c>
      <c r="BX14" s="312">
        <f t="shared" si="83"/>
        <v>0</v>
      </c>
      <c r="BY14" s="312">
        <f t="shared" si="83"/>
        <v>0</v>
      </c>
      <c r="BZ14" s="312">
        <f t="shared" si="83"/>
        <v>0</v>
      </c>
      <c r="CA14" s="312">
        <f t="shared" si="83"/>
        <v>0</v>
      </c>
      <c r="CB14" s="313">
        <f>SUM(BP14:CA14)</f>
        <v>0</v>
      </c>
      <c r="CC14" s="312">
        <f aca="true" t="shared" si="84" ref="CC14:CN14">IF(CB17&lt;1,0,CB17*$A$5)</f>
        <v>0</v>
      </c>
      <c r="CD14" s="312">
        <f t="shared" si="84"/>
        <v>0</v>
      </c>
      <c r="CE14" s="312">
        <f t="shared" si="84"/>
        <v>0</v>
      </c>
      <c r="CF14" s="312">
        <f t="shared" si="84"/>
        <v>0</v>
      </c>
      <c r="CG14" s="312">
        <f t="shared" si="84"/>
        <v>0</v>
      </c>
      <c r="CH14" s="312">
        <f t="shared" si="84"/>
        <v>0</v>
      </c>
      <c r="CI14" s="312">
        <f t="shared" si="84"/>
        <v>0</v>
      </c>
      <c r="CJ14" s="312">
        <f t="shared" si="84"/>
        <v>0</v>
      </c>
      <c r="CK14" s="312">
        <f t="shared" si="84"/>
        <v>0</v>
      </c>
      <c r="CL14" s="312">
        <f t="shared" si="84"/>
        <v>0</v>
      </c>
      <c r="CM14" s="312">
        <f t="shared" si="84"/>
        <v>0</v>
      </c>
      <c r="CN14" s="312">
        <f t="shared" si="84"/>
        <v>0</v>
      </c>
      <c r="CO14" s="313">
        <f>SUM(CC14:CN14)</f>
        <v>0</v>
      </c>
      <c r="CP14" s="312">
        <f aca="true" t="shared" si="85" ref="CP14:DA14">IF(CO17&lt;1,0,CO17*$A$5)</f>
        <v>0</v>
      </c>
      <c r="CQ14" s="312">
        <f t="shared" si="85"/>
        <v>0</v>
      </c>
      <c r="CR14" s="312">
        <f t="shared" si="85"/>
        <v>0</v>
      </c>
      <c r="CS14" s="312">
        <f t="shared" si="85"/>
        <v>0</v>
      </c>
      <c r="CT14" s="312">
        <f t="shared" si="85"/>
        <v>0</v>
      </c>
      <c r="CU14" s="312">
        <f t="shared" si="85"/>
        <v>0</v>
      </c>
      <c r="CV14" s="312">
        <f t="shared" si="85"/>
        <v>0</v>
      </c>
      <c r="CW14" s="312">
        <f t="shared" si="85"/>
        <v>0</v>
      </c>
      <c r="CX14" s="312">
        <f t="shared" si="85"/>
        <v>0</v>
      </c>
      <c r="CY14" s="312">
        <f t="shared" si="85"/>
        <v>0</v>
      </c>
      <c r="CZ14" s="312">
        <f t="shared" si="85"/>
        <v>0</v>
      </c>
      <c r="DA14" s="312">
        <f t="shared" si="85"/>
        <v>0</v>
      </c>
      <c r="DB14" s="313">
        <f>SUM(CP14:DA14)</f>
        <v>0</v>
      </c>
      <c r="DC14" s="312">
        <f aca="true" t="shared" si="86" ref="DC14:DN14">IF(DB17&lt;1,0,DB17*$A$5)</f>
        <v>0</v>
      </c>
      <c r="DD14" s="312">
        <f t="shared" si="86"/>
        <v>0</v>
      </c>
      <c r="DE14" s="312">
        <f t="shared" si="86"/>
        <v>0</v>
      </c>
      <c r="DF14" s="312">
        <f t="shared" si="86"/>
        <v>0</v>
      </c>
      <c r="DG14" s="312">
        <f t="shared" si="86"/>
        <v>0</v>
      </c>
      <c r="DH14" s="312">
        <f t="shared" si="86"/>
        <v>0</v>
      </c>
      <c r="DI14" s="312">
        <f t="shared" si="86"/>
        <v>0</v>
      </c>
      <c r="DJ14" s="312">
        <f t="shared" si="86"/>
        <v>0</v>
      </c>
      <c r="DK14" s="312">
        <f t="shared" si="86"/>
        <v>0</v>
      </c>
      <c r="DL14" s="312">
        <f t="shared" si="86"/>
        <v>0</v>
      </c>
      <c r="DM14" s="312">
        <f t="shared" si="86"/>
        <v>0</v>
      </c>
      <c r="DN14" s="312">
        <f t="shared" si="86"/>
        <v>0</v>
      </c>
      <c r="DO14" s="313">
        <f>SUM(DC14:DN14)</f>
        <v>0</v>
      </c>
      <c r="DP14" s="312">
        <f aca="true" t="shared" si="87" ref="DP14:EA14">IF(DO17&lt;1,0,DO17*$A$5)</f>
        <v>0</v>
      </c>
      <c r="DQ14" s="312">
        <f t="shared" si="87"/>
        <v>0</v>
      </c>
      <c r="DR14" s="312">
        <f t="shared" si="87"/>
        <v>0</v>
      </c>
      <c r="DS14" s="312">
        <f t="shared" si="87"/>
        <v>0</v>
      </c>
      <c r="DT14" s="312">
        <f t="shared" si="87"/>
        <v>0</v>
      </c>
      <c r="DU14" s="312">
        <f t="shared" si="87"/>
        <v>0</v>
      </c>
      <c r="DV14" s="312">
        <f t="shared" si="87"/>
        <v>0</v>
      </c>
      <c r="DW14" s="312">
        <f t="shared" si="87"/>
        <v>0</v>
      </c>
      <c r="DX14" s="312">
        <f t="shared" si="87"/>
        <v>0</v>
      </c>
      <c r="DY14" s="312">
        <f t="shared" si="87"/>
        <v>0</v>
      </c>
      <c r="DZ14" s="312">
        <f t="shared" si="87"/>
        <v>0</v>
      </c>
      <c r="EA14" s="312">
        <f t="shared" si="87"/>
        <v>0</v>
      </c>
      <c r="EB14" s="313">
        <f>SUM(DP14:EA14)</f>
        <v>0</v>
      </c>
      <c r="EC14" s="312">
        <f aca="true" t="shared" si="88" ref="EC14:EN14">IF(EB17&lt;1,0,EB17*$A$5)</f>
        <v>0</v>
      </c>
      <c r="ED14" s="312">
        <f t="shared" si="88"/>
        <v>0</v>
      </c>
      <c r="EE14" s="312">
        <f t="shared" si="88"/>
        <v>0</v>
      </c>
      <c r="EF14" s="312">
        <f t="shared" si="88"/>
        <v>0</v>
      </c>
      <c r="EG14" s="312">
        <f t="shared" si="88"/>
        <v>0</v>
      </c>
      <c r="EH14" s="312">
        <f t="shared" si="88"/>
        <v>0</v>
      </c>
      <c r="EI14" s="312">
        <f t="shared" si="88"/>
        <v>0</v>
      </c>
      <c r="EJ14" s="312">
        <f t="shared" si="88"/>
        <v>0</v>
      </c>
      <c r="EK14" s="312">
        <f t="shared" si="88"/>
        <v>0</v>
      </c>
      <c r="EL14" s="312">
        <f t="shared" si="88"/>
        <v>0</v>
      </c>
      <c r="EM14" s="312">
        <f t="shared" si="88"/>
        <v>0</v>
      </c>
      <c r="EN14" s="312">
        <f t="shared" si="88"/>
        <v>0</v>
      </c>
      <c r="EO14" s="313">
        <f>SUM(EC14:EN14)</f>
        <v>0</v>
      </c>
    </row>
    <row r="15" spans="2:145" ht="12.75">
      <c r="B15" s="314" t="str">
        <f>Кредит!C23</f>
        <v>Главница - Евро</v>
      </c>
      <c r="C15" s="311" t="e">
        <f>IF($O$2&lt;Кредит!$B28,0,IF(C$3&lt;Кредит!$B29,0,Кредит!$B30/12))</f>
        <v>#DIV/0!</v>
      </c>
      <c r="D15" s="312">
        <f>IF(C17&lt;1,0,IF(C15=Кредит!$B30/12,Кредит!$B30/12,IF($O$2&lt;Кредит!$B28,0,IF(D$3&lt;Кредит!$B29,0,Кредит!$B30/12))))</f>
        <v>0</v>
      </c>
      <c r="E15" s="312">
        <f>IF(D17&lt;1,0,IF(D15=Кредит!$B30/12,Кредит!$B30/12,IF($O$2&lt;Кредит!$B28,0,IF(E$3&lt;Кредит!$B29,0,Кредит!$B30/12))))</f>
        <v>0</v>
      </c>
      <c r="F15" s="312">
        <f>IF(E17&lt;1,0,IF(E15=Кредит!$B30/12,Кредит!$B30/12,IF($O$2&lt;Кредит!$B28,0,IF(F$3&lt;Кредит!$B29,0,Кредит!$B30/12))))</f>
        <v>0</v>
      </c>
      <c r="G15" s="312">
        <f>IF(F17&lt;1,0,IF(F15=Кредит!$B30/12,Кредит!$B30/12,IF($O$2&lt;Кредит!$B28,0,IF(G$3&lt;Кредит!$B29,0,Кредит!$B30/12))))</f>
        <v>0</v>
      </c>
      <c r="H15" s="312">
        <f>IF(G17&lt;1,0,IF(G15=Кредит!$B30/12,Кредит!$B30/12,IF($O$2&lt;Кредит!$B28,0,IF(H$3&lt;Кредит!$B29,0,Кредит!$B30/12))))</f>
        <v>0</v>
      </c>
      <c r="I15" s="312">
        <f>IF(H17&lt;1,0,IF(H15=Кредит!$B30/12,Кредит!$B30/12,IF($O$2&lt;Кредит!$B28,0,IF(I$3&lt;Кредит!$B29,0,Кредит!$B30/12))))</f>
        <v>0</v>
      </c>
      <c r="J15" s="312">
        <f>IF(I17&lt;1,0,IF(I15=Кредит!$B30/12,Кредит!$B30/12,IF($O$2&lt;Кредит!$B28,0,IF(J$3&lt;Кредит!$B29,0,Кредит!$B30/12))))</f>
        <v>0</v>
      </c>
      <c r="K15" s="312">
        <f>IF(J17&lt;1,0,IF(J15=Кредит!$B30/12,Кредит!$B30/12,IF($O$2&lt;Кредит!$B28,0,IF(K$3&lt;Кредит!$B29,0,Кредит!$B30/12))))</f>
        <v>0</v>
      </c>
      <c r="L15" s="312">
        <f>IF(K17&lt;1,0,IF(K15=Кредит!$B30/12,Кредит!$B30/12,IF($O$2&lt;Кредит!$B28,0,IF(L$3&lt;Кредит!$B29,0,Кредит!$B30/12))))</f>
        <v>0</v>
      </c>
      <c r="M15" s="312">
        <f>IF(L17&lt;1,0,IF(L15=Кредит!$B30/12,Кредит!$B30/12,IF($O$2&lt;Кредит!$B28,0,IF(M$3&lt;Кредит!$B29,0,Кредит!$B30/12))))</f>
        <v>0</v>
      </c>
      <c r="N15" s="312">
        <f>IF(M17&lt;1,0,IF(M15=Кредит!$B30/12,Кредит!$B30/12,IF($O$2&lt;Кредит!$B28,0,IF(N$3&lt;Кредит!$B29,0,Кредит!$B30/12))))</f>
        <v>0</v>
      </c>
      <c r="O15" s="313" t="e">
        <f>SUM(C15:N15)</f>
        <v>#DIV/0!</v>
      </c>
      <c r="P15" s="312">
        <f>IF(O17&lt;1,0,IF(N15=Кредит!$B30/12,Кредит!$B30/12,IF($AB$2&lt;Кредит!$B28,0,IF(P$3&lt;Кредит!$B29,0,Кредит!$B30/12))))</f>
        <v>0</v>
      </c>
      <c r="Q15" s="312">
        <f>IF(P17&lt;1,0,IF(P15=Кредит!$B30/12,Кредит!$B30/12,IF($AB$2&lt;Кредит!$B28,0,IF(Q$3&lt;Кредит!$B29,0,Кредит!$B30/12))))</f>
        <v>0</v>
      </c>
      <c r="R15" s="312">
        <f>IF(Q17&lt;1,0,IF(Q15=Кредит!$B30/12,Кредит!$B30/12,IF($AB$2&lt;Кредит!$B28,0,IF(R$3&lt;Кредит!$B29,0,Кредит!$B30/12))))</f>
        <v>0</v>
      </c>
      <c r="S15" s="312">
        <f>IF(R17&lt;1,0,IF(R15=Кредит!$B30/12,Кредит!$B30/12,IF($AB$2&lt;Кредит!$B28,0,IF(S$3&lt;Кредит!$B29,0,Кредит!$B30/12))))</f>
        <v>0</v>
      </c>
      <c r="T15" s="312">
        <f>IF(S17&lt;1,0,IF(S15=Кредит!$B30/12,Кредит!$B30/12,IF($AB$2&lt;Кредит!$B28,0,IF(T$3&lt;Кредит!$B29,0,Кредит!$B30/12))))</f>
        <v>0</v>
      </c>
      <c r="U15" s="312">
        <f>IF(T17&lt;1,0,IF(T15=Кредит!$B30/12,Кредит!$B30/12,IF($AB$2&lt;Кредит!$B28,0,IF(U$3&lt;Кредит!$B29,0,Кредит!$B30/12))))</f>
        <v>0</v>
      </c>
      <c r="V15" s="312">
        <f>IF(U17&lt;1,0,IF(U15=Кредит!$B30/12,Кредит!$B30/12,IF($AB$2&lt;Кредит!$B28,0,IF(V$3&lt;Кредит!$B29,0,Кредит!$B30/12))))</f>
        <v>0</v>
      </c>
      <c r="W15" s="312">
        <f>IF(V17&lt;1,0,IF(V15=Кредит!$B30/12,Кредит!$B30/12,IF($AB$2&lt;Кредит!$B28,0,IF(W$3&lt;Кредит!$B29,0,Кредит!$B30/12))))</f>
        <v>0</v>
      </c>
      <c r="X15" s="312">
        <f>IF(W17&lt;1,0,IF(W15=Кредит!$B30/12,Кредит!$B30/12,IF($AB$2&lt;Кредит!$B28,0,IF(X$3&lt;Кредит!$B29,0,Кредит!$B30/12))))</f>
        <v>0</v>
      </c>
      <c r="Y15" s="312">
        <f>IF(X17&lt;1,0,IF(X15=Кредит!$B30/12,Кредит!$B30/12,IF($AB$2&lt;Кредит!$B28,0,IF(Y$3&lt;Кредит!$B29,0,Кредит!$B30/12))))</f>
        <v>0</v>
      </c>
      <c r="Z15" s="312">
        <f>IF(Y17&lt;1,0,IF(Y15=Кредит!$B30/12,Кредит!$B30/12,IF($AB$2&lt;Кредит!$B28,0,IF(Z$3&lt;Кредит!$B29,0,Кредит!$B30/12))))</f>
        <v>0</v>
      </c>
      <c r="AA15" s="312">
        <f>IF(Z17&lt;1,0,IF(Z15=Кредит!$B30/12,Кредит!$B30/12,IF($AB$2&lt;Кредит!$B28,0,IF(AA$3&lt;Кредит!$B29,0,Кредит!$B30/12))))</f>
        <v>0</v>
      </c>
      <c r="AB15" s="313">
        <f>SUM(P15:AA15)</f>
        <v>0</v>
      </c>
      <c r="AC15" s="312">
        <f>IF(AB17&lt;1,0,IF(AA15=Кредит!$B30/12,Кредит!$B30/12,IF($AO$2&lt;Кредит!$B28,0,IF(AC$3&lt;Кредит!$B29,0,Кредит!$B30/12))))</f>
        <v>0</v>
      </c>
      <c r="AD15" s="312">
        <f>IF(AC17&lt;1,0,IF(AC15=Кредит!$B30/12,Кредит!$B30/12,IF($AO$2&lt;Кредит!$B28,0,IF(AD$3&lt;Кредит!$B29,0,Кредит!$B30/12))))</f>
        <v>0</v>
      </c>
      <c r="AE15" s="312">
        <f>IF(AD17&lt;1,0,IF(AD15=Кредит!$B30/12,Кредит!$B30/12,IF($AO$2&lt;Кредит!$B28,0,IF(AE$3&lt;Кредит!$B29,0,Кредит!$B30/12))))</f>
        <v>0</v>
      </c>
      <c r="AF15" s="312">
        <f>IF(AE17&lt;1,0,IF(AE15=Кредит!$B30/12,Кредит!$B30/12,IF($AO$2&lt;Кредит!$B28,0,IF(AF$3&lt;Кредит!$B29,0,Кредит!$B30/12))))</f>
        <v>0</v>
      </c>
      <c r="AG15" s="312">
        <f>IF(AF17&lt;1,0,IF(AF15=Кредит!$B30/12,Кредит!$B30/12,IF($AO$2&lt;Кредит!$B28,0,IF(AG$3&lt;Кредит!$B29,0,Кредит!$B30/12))))</f>
        <v>0</v>
      </c>
      <c r="AH15" s="312">
        <f>IF(AG17&lt;1,0,IF(AG15=Кредит!$B30/12,Кредит!$B30/12,IF($AO$2&lt;Кредит!$B28,0,IF(AH$3&lt;Кредит!$B29,0,Кредит!$B30/12))))</f>
        <v>0</v>
      </c>
      <c r="AI15" s="312">
        <f>IF(AH17&lt;1,0,IF(AH15=Кредит!$B30/12,Кредит!$B30/12,IF($AO$2&lt;Кредит!$B28,0,IF(AI$3&lt;Кредит!$B29,0,Кредит!$B30/12))))</f>
        <v>0</v>
      </c>
      <c r="AJ15" s="312">
        <f>IF(AI17&lt;1,0,IF(AI15=Кредит!$B30/12,Кредит!$B30/12,IF($AO$2&lt;Кредит!$B28,0,IF(AJ$3&lt;Кредит!$B29,0,Кредит!$B30/12))))</f>
        <v>0</v>
      </c>
      <c r="AK15" s="312">
        <f>IF(AJ17&lt;1,0,IF(AJ15=Кредит!$B30/12,Кредит!$B30/12,IF($AO$2&lt;Кредит!$B28,0,IF(AK$3&lt;Кредит!$B29,0,Кредит!$B30/12))))</f>
        <v>0</v>
      </c>
      <c r="AL15" s="312">
        <f>IF(AK17&lt;1,0,IF(AK15=Кредит!$B30/12,Кредит!$B30/12,IF($AO$2&lt;Кредит!$B28,0,IF(AL$3&lt;Кредит!$B29,0,Кредит!$B30/12))))</f>
        <v>0</v>
      </c>
      <c r="AM15" s="312">
        <f>IF(AL17&lt;1,0,IF(AL15=Кредит!$B30/12,Кредит!$B30/12,IF($AO$2&lt;Кредит!$B28,0,IF(AM$3&lt;Кредит!$B29,0,Кредит!$B30/12))))</f>
        <v>0</v>
      </c>
      <c r="AN15" s="312">
        <f>IF(AM17&lt;1,0,IF(AM15=Кредит!$B30/12,Кредит!$B30/12,IF($AO$2&lt;Кредит!$B28,0,IF(AN$3&lt;Кредит!$B29,0,Кредит!$B30/12))))</f>
        <v>0</v>
      </c>
      <c r="AO15" s="313">
        <f>SUM(AC15:AN15)</f>
        <v>0</v>
      </c>
      <c r="AP15" s="312">
        <f>IF(AO17&lt;1,0,IF(AN15=Кредит!$B30/12,Кредит!$B30/12,IF($BB$2&lt;Кредит!$B28,0,IF(AP$3&lt;Кредит!$B29,0,Кредит!$B30/12))))</f>
        <v>0</v>
      </c>
      <c r="AQ15" s="312">
        <f>IF(AP17&lt;1,0,IF(AP15=Кредит!$B30/12,Кредит!$B30/12,IF($BB$2&lt;Кредит!$B28,0,IF(AQ$3&lt;Кредит!$B29,0,Кредит!$B30/12))))</f>
        <v>0</v>
      </c>
      <c r="AR15" s="312">
        <f>IF(AQ17&lt;1,0,IF(AQ15=Кредит!$B30/12,Кредит!$B30/12,IF($BB$2&lt;Кредит!$B28,0,IF(AR$3&lt;Кредит!$B29,0,Кредит!$B30/12))))</f>
        <v>0</v>
      </c>
      <c r="AS15" s="312">
        <f>IF(AR17&lt;1,0,IF(AR15=Кредит!$B30/12,Кредит!$B30/12,IF($BB$2&lt;Кредит!$B28,0,IF(AS$3&lt;Кредит!$B29,0,Кредит!$B30/12))))</f>
        <v>0</v>
      </c>
      <c r="AT15" s="312">
        <f>IF(AS17&lt;1,0,IF(AS15=Кредит!$B30/12,Кредит!$B30/12,IF($BB$2&lt;Кредит!$B28,0,IF(AT$3&lt;Кредит!$B29,0,Кредит!$B30/12))))</f>
        <v>0</v>
      </c>
      <c r="AU15" s="312">
        <f>IF(AT17&lt;1,0,IF(AT15=Кредит!$B30/12,Кредит!$B30/12,IF($BB$2&lt;Кредит!$B28,0,IF(AU$3&lt;Кредит!$B29,0,Кредит!$B30/12))))</f>
        <v>0</v>
      </c>
      <c r="AV15" s="312">
        <f>IF(AU17&lt;1,0,IF(AU15=Кредит!$B30/12,Кредит!$B30/12,IF($BB$2&lt;Кредит!$B28,0,IF(AV$3&lt;Кредит!$B29,0,Кредит!$B30/12))))</f>
        <v>0</v>
      </c>
      <c r="AW15" s="312">
        <f>IF(AV17&lt;1,0,IF(AV15=Кредит!$B30/12,Кредит!$B30/12,IF($BB$2&lt;Кредит!$B28,0,IF(AW$3&lt;Кредит!$B29,0,Кредит!$B30/12))))</f>
        <v>0</v>
      </c>
      <c r="AX15" s="312">
        <f>IF(AW17&lt;1,0,IF(AW15=Кредит!$B30/12,Кредит!$B30/12,IF($BB$2&lt;Кредит!$B28,0,IF(AX$3&lt;Кредит!$B29,0,Кредит!$B30/12))))</f>
        <v>0</v>
      </c>
      <c r="AY15" s="312">
        <f>IF(AX17&lt;1,0,IF(AX15=Кредит!$B30/12,Кредит!$B30/12,IF($BB$2&lt;Кредит!$B28,0,IF(AY$3&lt;Кредит!$B29,0,Кредит!$B30/12))))</f>
        <v>0</v>
      </c>
      <c r="AZ15" s="312">
        <f>IF(AY17&lt;1,0,IF(AY15=Кредит!$B30/12,Кредит!$B30/12,IF($BB$2&lt;Кредит!$B28,0,IF(AZ$3&lt;Кредит!$B29,0,Кредит!$B30/12))))</f>
        <v>0</v>
      </c>
      <c r="BA15" s="312">
        <f>IF(AZ17&lt;1,0,IF(AZ15=Кредит!$B30/12,Кредит!$B30/12,IF($BB$2&lt;Кредит!$B28,0,IF(BA$3&lt;Кредит!$B29,0,Кредит!$B30/12))))</f>
        <v>0</v>
      </c>
      <c r="BB15" s="313">
        <f>SUM(AP15:BA15)</f>
        <v>0</v>
      </c>
      <c r="BC15" s="312">
        <f>IF(BB17&lt;1,0,IF(BA15=Кредит!$B30/12,Кредит!$B30/12,IF($BO$2&lt;Кредит!$B28,0,IF(BC$3&lt;Кредит!$B29,0,Кредит!$B30/12))))</f>
        <v>0</v>
      </c>
      <c r="BD15" s="312">
        <f>IF(BC17&lt;1,0,IF(BC15=Кредит!$B30/12,Кредит!$B30/12,IF($BO$2&lt;Кредит!$B28,0,IF(BD$3&lt;Кредит!$B29,0,Кредит!$B30/12))))</f>
        <v>0</v>
      </c>
      <c r="BE15" s="312">
        <f>IF(BD17&lt;1,0,IF(BD15=Кредит!$B30/12,Кредит!$B30/12,IF($BO$2&lt;Кредит!$B28,0,IF(BE$3&lt;Кредит!$B29,0,Кредит!$B30/12))))</f>
        <v>0</v>
      </c>
      <c r="BF15" s="312">
        <f>IF(BE17&lt;1,0,IF(BE15=Кредит!$B30/12,Кредит!$B30/12,IF($BO$2&lt;Кредит!$B28,0,IF(BF$3&lt;Кредит!$B29,0,Кредит!$B30/12))))</f>
        <v>0</v>
      </c>
      <c r="BG15" s="312">
        <f>IF(BF17&lt;1,0,IF(BF15=Кредит!$B30/12,Кредит!$B30/12,IF($BO$2&lt;Кредит!$B28,0,IF(BG$3&lt;Кредит!$B29,0,Кредит!$B30/12))))</f>
        <v>0</v>
      </c>
      <c r="BH15" s="312">
        <f>IF(BG17&lt;1,0,IF(BG15=Кредит!$B30/12,Кредит!$B30/12,IF($BO$2&lt;Кредит!$B28,0,IF(BH$3&lt;Кредит!$B29,0,Кредит!$B30/12))))</f>
        <v>0</v>
      </c>
      <c r="BI15" s="312">
        <f>IF(BH17&lt;1,0,IF(BH15=Кредит!$B30/12,Кредит!$B30/12,IF($BO$2&lt;Кредит!$B28,0,IF(BI$3&lt;Кредит!$B29,0,Кредит!$B30/12))))</f>
        <v>0</v>
      </c>
      <c r="BJ15" s="312">
        <f>IF(BI17&lt;1,0,IF(BI15=Кредит!$B30/12,Кредит!$B30/12,IF($BO$2&lt;Кредит!$B28,0,IF(BJ$3&lt;Кредит!$B29,0,Кредит!$B30/12))))</f>
        <v>0</v>
      </c>
      <c r="BK15" s="312">
        <f>IF(BJ17&lt;1,0,IF(BJ15=Кредит!$B30/12,Кредит!$B30/12,IF($BO$2&lt;Кредит!$B28,0,IF(BK$3&lt;Кредит!$B29,0,Кредит!$B30/12))))</f>
        <v>0</v>
      </c>
      <c r="BL15" s="312">
        <f>IF(BK17&lt;1,0,IF(BK15=Кредит!$B30/12,Кредит!$B30/12,IF($BO$2&lt;Кредит!$B28,0,IF(BL$3&lt;Кредит!$B29,0,Кредит!$B30/12))))</f>
        <v>0</v>
      </c>
      <c r="BM15" s="312">
        <f>IF(BL17&lt;1,0,IF(BL15=Кредит!$B30/12,Кредит!$B30/12,IF($BO$2&lt;Кредит!$B28,0,IF(BM$3&lt;Кредит!$B29,0,Кредит!$B30/12))))</f>
        <v>0</v>
      </c>
      <c r="BN15" s="312">
        <f>IF(BM17&lt;1,0,IF(BM15=Кредит!$B30/12,Кредит!$B30/12,IF($BO$2&lt;Кредит!$B28,0,IF(BN$3&lt;Кредит!$B29,0,Кредит!$B30/12))))</f>
        <v>0</v>
      </c>
      <c r="BO15" s="313">
        <f>SUM(BC15:BN15)</f>
        <v>0</v>
      </c>
      <c r="BP15" s="312">
        <f>IF(BO17&lt;1,0,IF(BN15=Кредит!$B30/12,Кредит!$B30/12,IF($CB$2&lt;Кредит!$B28,0,IF(BP$3&lt;Кредит!$B29,0,Кредит!$B$17/12))))</f>
        <v>0</v>
      </c>
      <c r="BQ15" s="312">
        <f>IF(BP17&lt;1,0,IF(BP15=Кредит!$B30/12,Кредит!$B30/12,IF($CB$2&lt;Кредит!$B28,0,IF(BQ$3&lt;Кредит!$B29,0,Кредит!$B30/12))))</f>
        <v>0</v>
      </c>
      <c r="BR15" s="312">
        <f>IF(BQ17&lt;1,0,IF(BQ15=Кредит!$B30/12,Кредит!$B30/12,IF($CB$2&lt;Кредит!$B28,0,IF(BR$3&lt;Кредит!$B29,0,Кредит!$B30/12))))</f>
        <v>0</v>
      </c>
      <c r="BS15" s="312">
        <f>IF(BR17&lt;1,0,IF(BR15=Кредит!$B30/12,Кредит!$B30/12,IF($CB$2&lt;Кредит!$B28,0,IF(BS$3&lt;Кредит!$B29,0,Кредит!$B30/12))))</f>
        <v>0</v>
      </c>
      <c r="BT15" s="312">
        <f>IF(BS17&lt;1,0,IF(BS15=Кредит!$B30/12,Кредит!$B30/12,IF($CB$2&lt;Кредит!$B28,0,IF(BT$3&lt;Кредит!$B29,0,Кредит!$B30/12))))</f>
        <v>0</v>
      </c>
      <c r="BU15" s="312">
        <f>IF(BT17&lt;1,0,IF(BT15=Кредит!$B30/12,Кредит!$B30/12,IF($CB$2&lt;Кредит!$B28,0,IF(BU$3&lt;Кредит!$B29,0,Кредит!$B30/12))))</f>
        <v>0</v>
      </c>
      <c r="BV15" s="312">
        <f>IF(BU17&lt;1,0,IF(BU15=Кредит!$B30/12,Кредит!$B30/12,IF($CB$2&lt;Кредит!$B28,0,IF(BV$3&lt;Кредит!$B29,0,Кредит!$B30/12))))</f>
        <v>0</v>
      </c>
      <c r="BW15" s="312">
        <f>IF(BV17&lt;1,0,IF(BV15=Кредит!$B30/12,Кредит!$B30/12,IF($CB$2&lt;Кредит!$B28,0,IF(BW$3&lt;Кредит!$B29,0,Кредит!$B30/12))))</f>
        <v>0</v>
      </c>
      <c r="BX15" s="312">
        <f>IF(BW17&lt;1,0,IF(BW15=Кредит!$B30/12,Кредит!$B30/12,IF($CB$2&lt;Кредит!$B28,0,IF(BX$3&lt;Кредит!$B29,0,Кредит!$B30/12))))</f>
        <v>0</v>
      </c>
      <c r="BY15" s="312">
        <f>IF(BX17&lt;1,0,IF(BX15=Кредит!$B30/12,Кредит!$B30/12,IF($CB$2&lt;Кредит!$B28,0,IF(BY$3&lt;Кредит!$B29,0,Кредит!$B30/12))))</f>
        <v>0</v>
      </c>
      <c r="BZ15" s="312">
        <f>IF(BY17&lt;1,0,IF(BY15=Кредит!$B30/12,Кредит!$B30/12,IF($CB$2&lt;Кредит!$B28,0,IF(BZ$3&lt;Кредит!$B29,0,Кредит!$B30/12))))</f>
        <v>0</v>
      </c>
      <c r="CA15" s="312">
        <f>IF(BZ17&lt;1,0,IF(BZ15=Кредит!$B30/12,Кредит!$B30/12,IF($CB$2&lt;Кредит!$B28,0,IF(CA$3&lt;Кредит!$B29,0,Кредит!$B30/12))))</f>
        <v>0</v>
      </c>
      <c r="CB15" s="313">
        <f>SUM(BP15:CA15)</f>
        <v>0</v>
      </c>
      <c r="CC15" s="312">
        <f>IF(CB17&lt;1,0,IF(CA15=Кредит!$B30/12,Кредит!$B30/12,IF($CO$2&lt;Кредит!$B28,0,IF(CC$3&lt;Кредит!$B29,0,Кредит!$B30/12))))</f>
        <v>0</v>
      </c>
      <c r="CD15" s="312">
        <f>IF(CC17&lt;1,0,IF(CC15=Кредит!$B30/12,Кредит!$B30/12,IF($CO$2&lt;Кредит!$B28,0,IF(CD$3&lt;Кредит!$B29,0,Кредит!$B30/12))))</f>
        <v>0</v>
      </c>
      <c r="CE15" s="312">
        <f>IF(CD17&lt;1,0,IF(CD15=Кредит!$B30/12,Кредит!$B30/12,IF($CO$2&lt;Кредит!$B28,0,IF(CE$3&lt;Кредит!$B29,0,Кредит!$B30/12))))</f>
        <v>0</v>
      </c>
      <c r="CF15" s="312">
        <f>IF(CE17&lt;1,0,IF(CE15=Кредит!$B30/12,Кредит!$B30/12,IF($CO$2&lt;Кредит!$B28,0,IF(CF$3&lt;Кредит!$B29,0,Кредит!$B30/12))))</f>
        <v>0</v>
      </c>
      <c r="CG15" s="312">
        <f>IF(CF17&lt;1,0,IF(CF15=Кредит!$B30/12,Кредит!$B30/12,IF($CO$2&lt;Кредит!$B28,0,IF(CG$3&lt;Кредит!$B29,0,Кредит!$B30/12))))</f>
        <v>0</v>
      </c>
      <c r="CH15" s="312">
        <f>IF(CG17&lt;1,0,IF(CG15=Кредит!$B30/12,Кредит!$B30/12,IF($CO$2&lt;Кредит!$B28,0,IF(CH$3&lt;Кредит!$B29,0,Кредит!$B30/12))))</f>
        <v>0</v>
      </c>
      <c r="CI15" s="312">
        <f>IF(CH17&lt;1,0,IF(CH15=Кредит!$B30/12,Кредит!$B30/12,IF($CO$2&lt;Кредит!$B28,0,IF(CI$3&lt;Кредит!$B29,0,Кредит!$B30/12))))</f>
        <v>0</v>
      </c>
      <c r="CJ15" s="312">
        <f>IF(CI17&lt;1,0,IF(CI15=Кредит!$B30/12,Кредит!$B30/12,IF($CO$2&lt;Кредит!$B28,0,IF(CJ$3&lt;Кредит!$B29,0,Кредит!$B30/12))))</f>
        <v>0</v>
      </c>
      <c r="CK15" s="312">
        <f>IF(CJ17&lt;1,0,IF(CJ15=Кредит!$B30/12,Кредит!$B30/12,IF($CO$2&lt;Кредит!$B28,0,IF(CK$3&lt;Кредит!$B29,0,Кредит!$B30/12))))</f>
        <v>0</v>
      </c>
      <c r="CL15" s="312">
        <f>IF(CK17&lt;1,0,IF(CK15=Кредит!$B30/12,Кредит!$B30/12,IF($CO$2&lt;Кредит!$B28,0,IF(CL$3&lt;Кредит!$B29,0,Кредит!$B30/12))))</f>
        <v>0</v>
      </c>
      <c r="CM15" s="312">
        <f>IF(CL17&lt;1,0,IF(CL15=Кредит!$B30/12,Кредит!$B30/12,IF($CO$2&lt;Кредит!$B28,0,IF(CM$3&lt;Кредит!$B29,0,Кредит!$B30/12))))</f>
        <v>0</v>
      </c>
      <c r="CN15" s="312">
        <f>IF(CM17&lt;1,0,IF(CM15=Кредит!$B30/12,Кредит!$B30/12,IF($CO$2&lt;Кредит!$B28,0,IF(CN$3&lt;Кредит!$B29,0,Кредит!$B30/12))))</f>
        <v>0</v>
      </c>
      <c r="CO15" s="313">
        <f>SUM(CC15:CN15)</f>
        <v>0</v>
      </c>
      <c r="CP15" s="312">
        <f>IF(CO17&lt;1,0,IF(CN15=Кредит!$B30/12,Кредит!$B30/12,IF($DB$2&lt;Кредит!$B28,0,IF(CP$3&lt;Кредит!$B29,0,Кредит!$B30/12))))</f>
        <v>0</v>
      </c>
      <c r="CQ15" s="312">
        <f>IF(CP17&lt;1,0,IF(CP15=Кредит!$B30/12,Кредит!$B30/12,IF($DB$2&lt;Кредит!$B28,0,IF(CQ$3&lt;Кредит!$B29,0,Кредит!$B30/12))))</f>
        <v>0</v>
      </c>
      <c r="CR15" s="312">
        <f>IF(CQ17&lt;1,0,IF(CQ15=Кредит!$B30/12,Кредит!$B30/12,IF($DB$2&lt;Кредит!$B28,0,IF(CR$3&lt;Кредит!$B29,0,Кредит!$B30/12))))</f>
        <v>0</v>
      </c>
      <c r="CS15" s="312">
        <f>IF(CR17&lt;1,0,IF(CR15=Кредит!$B30/12,Кредит!$B30/12,IF($DB$2&lt;Кредит!$B28,0,IF(CS$3&lt;Кредит!$B29,0,Кредит!$B30/12))))</f>
        <v>0</v>
      </c>
      <c r="CT15" s="312">
        <f>IF(CS17&lt;1,0,IF(CS15=Кредит!$B30/12,Кредит!$B30/12,IF($DB$2&lt;Кредит!$B28,0,IF(CT$3&lt;Кредит!$B29,0,Кредит!$B30/12))))</f>
        <v>0</v>
      </c>
      <c r="CU15" s="312">
        <f>IF(CT17&lt;1,0,IF(CT15=Кредит!$B30/12,Кредит!$B30/12,IF($DB$2&lt;Кредит!$B28,0,IF(CU$3&lt;Кредит!$B29,0,Кредит!$B30/12))))</f>
        <v>0</v>
      </c>
      <c r="CV15" s="312">
        <f>IF(CU17&lt;1,0,IF(CU15=Кредит!$B30/12,Кредит!$B30/12,IF($DB$2&lt;Кредит!$B28,0,IF(CV$3&lt;Кредит!$B29,0,Кредит!$B30/12))))</f>
        <v>0</v>
      </c>
      <c r="CW15" s="312">
        <f>IF(CV17&lt;1,0,IF(CV15=Кредит!$B30/12,Кредит!$B30/12,IF($DB$2&lt;Кредит!$B28,0,IF(CW$3&lt;Кредит!$B29,0,Кредит!$B30/12))))</f>
        <v>0</v>
      </c>
      <c r="CX15" s="312">
        <f>IF(CW17&lt;1,0,IF(CW15=Кредит!$B30/12,Кредит!$B30/12,IF($DB$2&lt;Кредит!$B28,0,IF(CX$3&lt;Кредит!$B29,0,Кредит!$B30/12))))</f>
        <v>0</v>
      </c>
      <c r="CY15" s="312">
        <f>IF(CX17&lt;1,0,IF(CX15=Кредит!$B30/12,Кредит!$B30/12,IF($DB$2&lt;Кредит!$B28,0,IF(CY$3&lt;Кредит!$B29,0,Кредит!$B30/12))))</f>
        <v>0</v>
      </c>
      <c r="CZ15" s="312">
        <f>IF(CY17&lt;1,0,IF(CY15=Кредит!$B30/12,Кредит!$B30/12,IF($DB$2&lt;Кредит!$B28,0,IF(CZ$3&lt;Кредит!$B29,0,Кредит!$B30/12))))</f>
        <v>0</v>
      </c>
      <c r="DA15" s="312">
        <f>IF(CZ17&lt;1,0,IF(CZ15=Кредит!$B30/12,Кредит!$B30/12,IF($DB$2&lt;Кредит!$B28,0,IF(DA$3&lt;Кредит!$B29,0,Кредит!$B30/12))))</f>
        <v>0</v>
      </c>
      <c r="DB15" s="313">
        <f>SUM(CP15:DA15)</f>
        <v>0</v>
      </c>
      <c r="DC15" s="312">
        <f>IF(DB17&lt;1,0,IF(DA15=Кредит!$B30/12,Кредит!$B30/12,IF($DO$2&lt;Кредит!$B28,0,IF(DC$3&lt;Кредит!$B29,0,Кредит!$B30/12))))</f>
        <v>0</v>
      </c>
      <c r="DD15" s="312">
        <f>IF(DC17&lt;1,0,IF(DC15=Кредит!$B30/12,Кредит!$B30/12,IF($DO$2&lt;Кредит!$B28,0,IF(DD$3&lt;Кредит!$B29,0,Кредит!$B30/12))))</f>
        <v>0</v>
      </c>
      <c r="DE15" s="312">
        <f>IF(DD17&lt;1,0,IF(DD15=Кредит!$B30/12,Кредит!$B30/12,IF($DO$2&lt;Кредит!$B28,0,IF(DE$3&lt;Кредит!$B29,0,Кредит!$B30/12))))</f>
        <v>0</v>
      </c>
      <c r="DF15" s="312">
        <f>IF(DE17&lt;1,0,IF(DE15=Кредит!$B30/12,Кредит!$B30/12,IF($DO$2&lt;Кредит!$B28,0,IF(DF$3&lt;Кредит!$B29,0,Кредит!$B30/12))))</f>
        <v>0</v>
      </c>
      <c r="DG15" s="312">
        <f>IF(DF17&lt;1,0,IF(DF15=Кредит!$B30/12,Кредит!$B30/12,IF($DO$2&lt;Кредит!$B28,0,IF(DG$3&lt;Кредит!$B29,0,Кредит!$B30/12))))</f>
        <v>0</v>
      </c>
      <c r="DH15" s="312">
        <f>IF(DG17&lt;1,0,IF(DG15=Кредит!$B30/12,Кредит!$B30/12,IF($DO$2&lt;Кредит!$B28,0,IF(DH$3&lt;Кредит!$B29,0,Кредит!$B30/12))))</f>
        <v>0</v>
      </c>
      <c r="DI15" s="312">
        <f>IF(DH17&lt;1,0,IF(DH15=Кредит!$B30/12,Кредит!$B30/12,IF($DO$2&lt;Кредит!$B28,0,IF(DI$3&lt;Кредит!$B29,0,Кредит!$B30/12))))</f>
        <v>0</v>
      </c>
      <c r="DJ15" s="312">
        <f>IF(DI17&lt;1,0,IF(DI15=Кредит!$B30/12,Кредит!$B30/12,IF($DO$2&lt;Кредит!$B28,0,IF(DJ$3&lt;Кредит!$B29,0,Кредит!$B30/12))))</f>
        <v>0</v>
      </c>
      <c r="DK15" s="312">
        <f>IF(DJ17&lt;1,0,IF(DJ15=Кредит!$B30/12,Кредит!$B30/12,IF($DO$2&lt;Кредит!$B28,0,IF(DK$3&lt;Кредит!$B29,0,Кредит!$B30/12))))</f>
        <v>0</v>
      </c>
      <c r="DL15" s="312">
        <f>IF(DK17&lt;1,0,IF(DK15=Кредит!$B30/12,Кредит!$B30/12,IF($DO$2&lt;Кредит!$B28,0,IF(DL$3&lt;Кредит!$B29,0,Кредит!$B30/12))))</f>
        <v>0</v>
      </c>
      <c r="DM15" s="312">
        <f>IF(DL17&lt;1,0,IF(DL15=Кредит!$B30/12,Кредит!$B30/12,IF($DO$2&lt;Кредит!$B28,0,IF(DM$3&lt;Кредит!$B29,0,Кредит!$B30/12))))</f>
        <v>0</v>
      </c>
      <c r="DN15" s="312">
        <f>IF(DM17&lt;1,0,IF(DM15=Кредит!$B30/12,Кредит!$B30/12,IF($DO$2&lt;Кредит!$B28,0,IF(DN$3&lt;Кредит!$B29,0,Кредит!$B30/12))))</f>
        <v>0</v>
      </c>
      <c r="DO15" s="313">
        <f>SUM(DC15:DN15)</f>
        <v>0</v>
      </c>
      <c r="DP15" s="312">
        <f>IF(DO17&lt;1,0,IF(DN15=Кредит!$B30/12,Кредит!$B30/12,IF($EB$2&lt;Кредит!$B28,0,IF(DP$3&lt;Кредит!$B29,0,Кредит!$B30/12))))</f>
        <v>0</v>
      </c>
      <c r="DQ15" s="312">
        <f>IF(DP17&lt;1,0,IF(DP15=Кредит!$B30/12,Кредит!$B30/12,IF($EB$2&lt;Кредит!$B28,0,IF(DQ$3&lt;Кредит!$B29,0,Кредит!$B30/12))))</f>
        <v>0</v>
      </c>
      <c r="DR15" s="312">
        <f>IF(DQ17&lt;1,0,IF(DQ15=Кредит!$B30/12,Кредит!$B30/12,IF($EB$2&lt;Кредит!$B28,0,IF(DR$3&lt;Кредит!$B29,0,Кредит!$B30/12))))</f>
        <v>0</v>
      </c>
      <c r="DS15" s="312">
        <f>IF(DR17&lt;1,0,IF(DR15=Кредит!$B30/12,Кредит!$B30/12,IF($EB$2&lt;Кредит!$B28,0,IF(DS$3&lt;Кредит!$B29,0,Кредит!$B30/12))))</f>
        <v>0</v>
      </c>
      <c r="DT15" s="312">
        <f>IF(DS17&lt;1,0,IF(DS15=Кредит!$B30/12,Кредит!$B30/12,IF($EB$2&lt;Кредит!$B28,0,IF(DT$3&lt;Кредит!$B29,0,Кредит!$B30/12))))</f>
        <v>0</v>
      </c>
      <c r="DU15" s="312">
        <f>IF(DT17&lt;1,0,IF(DT15=Кредит!$B30/12,Кредит!$B30/12,IF($EB$2&lt;Кредит!$B28,0,IF(DU$3&lt;Кредит!$B29,0,Кредит!$B30/12))))</f>
        <v>0</v>
      </c>
      <c r="DV15" s="312">
        <f>IF(DU17&lt;1,0,IF(DU15=Кредит!$B30/12,Кредит!$B30/12,IF($EB$2&lt;Кредит!$B28,0,IF(DV$3&lt;Кредит!$B29,0,Кредит!$B30/12))))</f>
        <v>0</v>
      </c>
      <c r="DW15" s="312">
        <f>IF(DV17&lt;1,0,IF(DV15=Кредит!$B30/12,Кредит!$B30/12,IF($EB$2&lt;Кредит!$B28,0,IF(DW$3&lt;Кредит!$B29,0,Кредит!$B30/12))))</f>
        <v>0</v>
      </c>
      <c r="DX15" s="312">
        <f>IF(DW17&lt;1,0,IF(DW15=Кредит!$B30/12,Кредит!$B30/12,IF($EB$2&lt;Кредит!$B28,0,IF(DX$3&lt;Кредит!$B29,0,Кредит!$B30/12))))</f>
        <v>0</v>
      </c>
      <c r="DY15" s="312">
        <f>IF(DX17&lt;1,0,IF(DX15=Кредит!$B30/12,Кредит!$B30/12,IF($EB$2&lt;Кредит!$B28,0,IF(DY$3&lt;Кредит!$B29,0,Кредит!$B30/12))))</f>
        <v>0</v>
      </c>
      <c r="DZ15" s="312">
        <f>IF(DY17&lt;1,0,IF(DY15=Кредит!$B30/12,Кредит!$B30/12,IF($EB$2&lt;Кредит!$B28,0,IF(DZ$3&lt;Кредит!$B29,0,Кредит!$B30/12))))</f>
        <v>0</v>
      </c>
      <c r="EA15" s="312">
        <f>IF(DZ17&lt;1,0,IF(DZ15=Кредит!$B30/12,Кредит!$B30/12,IF($EB$2&lt;Кредит!$B28,0,IF(EA$3&lt;Кредит!$B29,0,Кредит!$B30/12))))</f>
        <v>0</v>
      </c>
      <c r="EB15" s="313">
        <f>SUM(DP15:EA15)</f>
        <v>0</v>
      </c>
      <c r="EC15" s="312">
        <f>IF(EB17&lt;1,0,IF(EA15=Кредит!$B30/12,Кредит!$B30/12,IF($EO$2&lt;Кредит!$B28,0,IF(EC$3&lt;Кредит!$B29,0,Кредит!$B30/12))))</f>
        <v>0</v>
      </c>
      <c r="ED15" s="312">
        <f>IF(EC17&lt;1,0,IF(EC15=Кредит!$B30/12,Кредит!$B30/12,IF($EO$2&lt;Кредит!$B28,0,IF(ED$3&lt;Кредит!$B29,0,Кредит!$B30/12))))</f>
        <v>0</v>
      </c>
      <c r="EE15" s="312">
        <f>IF(ED17&lt;1,0,IF(ED15=Кредит!$B30/12,Кредит!$B30/12,IF($EO$2&lt;Кредит!$B28,0,IF(EE$3&lt;Кредит!$B29,0,Кредит!$B30/12))))</f>
        <v>0</v>
      </c>
      <c r="EF15" s="312">
        <f>IF(EE17&lt;1,0,IF(EE15=Кредит!$B30/12,Кредит!$B30/12,IF($EO$2&lt;Кредит!$B28,0,IF(EF$3&lt;Кредит!$B29,0,Кредит!$B30/12))))</f>
        <v>0</v>
      </c>
      <c r="EG15" s="312">
        <f>IF(EF17&lt;1,0,IF(EF15=Кредит!$B30/12,Кредит!$B30/12,IF($EO$2&lt;Кредит!$B28,0,IF(EG$3&lt;Кредит!$B29,0,Кредит!$B30/12))))</f>
        <v>0</v>
      </c>
      <c r="EH15" s="312">
        <f>IF(EG17&lt;1,0,IF(EG15=Кредит!$B30/12,Кредит!$B30/12,IF($EO$2&lt;Кредит!$B28,0,IF(EH$3&lt;Кредит!$B29,0,Кредит!$B30/12))))</f>
        <v>0</v>
      </c>
      <c r="EI15" s="312">
        <f>IF(EH17&lt;1,0,IF(EH15=Кредит!$B30/12,Кредит!$B30/12,IF($EO$2&lt;Кредит!$B28,0,IF(EI$3&lt;Кредит!$B29,0,Кредит!$B30/12))))</f>
        <v>0</v>
      </c>
      <c r="EJ15" s="312">
        <f>IF(EI17&lt;1,0,IF(EI15=Кредит!$B30/12,Кредит!$B30/12,IF($EO$2&lt;Кредит!$B28,0,IF(EJ$3&lt;Кредит!$B29,0,Кредит!$B30/12))))</f>
        <v>0</v>
      </c>
      <c r="EK15" s="312">
        <f>IF(EJ17&lt;1,0,IF(EJ15=Кредит!$B30/12,Кредит!$B30/12,IF($EO$2&lt;Кредит!$B28,0,IF(EK$3&lt;Кредит!$B29,0,Кредит!$B30/12))))</f>
        <v>0</v>
      </c>
      <c r="EL15" s="312">
        <f>IF(EK17&lt;1,0,IF(EK15=Кредит!$B30/12,Кредит!$B30/12,IF($EO$2&lt;Кредит!$B28,0,IF(EL$3&lt;Кредит!$B29,0,Кредит!$B30/12))))</f>
        <v>0</v>
      </c>
      <c r="EM15" s="312">
        <f>IF(EL17&lt;1,0,IF(EL15=Кредит!$B30/12,Кредит!$B30/12,IF($EO$2&lt;Кредит!$B28,0,IF(EM$3&lt;Кредит!$B29,0,Кредит!$B30/12))))</f>
        <v>0</v>
      </c>
      <c r="EN15" s="312">
        <f>IF(EM17&lt;1,0,IF(EM15=Кредит!$B30/12,Кредит!$B30/12,IF($EO$2&lt;Кредит!$B28,0,IF(EN$3&lt;Кредит!$B29,0,Кредит!$B30/12))))</f>
        <v>0</v>
      </c>
      <c r="EO15" s="313">
        <f>SUM(EC15:EN15)</f>
        <v>0</v>
      </c>
    </row>
    <row r="16" spans="2:145" ht="12.75">
      <c r="B16" s="310" t="str">
        <f>Кредит!C24</f>
        <v>Сервисирање дуга - Евро</v>
      </c>
      <c r="C16" s="311" t="e">
        <f aca="true" t="shared" si="89" ref="C16:N16">C14+C15</f>
        <v>#DIV/0!</v>
      </c>
      <c r="D16" s="312">
        <f t="shared" si="89"/>
        <v>0</v>
      </c>
      <c r="E16" s="312">
        <f>E14+E15</f>
        <v>0</v>
      </c>
      <c r="F16" s="312">
        <f t="shared" si="89"/>
        <v>0</v>
      </c>
      <c r="G16" s="312">
        <f t="shared" si="89"/>
        <v>0</v>
      </c>
      <c r="H16" s="312">
        <f t="shared" si="89"/>
        <v>0</v>
      </c>
      <c r="I16" s="312">
        <f t="shared" si="89"/>
        <v>0</v>
      </c>
      <c r="J16" s="312">
        <f t="shared" si="89"/>
        <v>0</v>
      </c>
      <c r="K16" s="312">
        <f t="shared" si="89"/>
        <v>0</v>
      </c>
      <c r="L16" s="312">
        <f t="shared" si="89"/>
        <v>0</v>
      </c>
      <c r="M16" s="312">
        <f t="shared" si="89"/>
        <v>0</v>
      </c>
      <c r="N16" s="312">
        <f t="shared" si="89"/>
        <v>0</v>
      </c>
      <c r="O16" s="313" t="e">
        <f>SUM(C16:N16)</f>
        <v>#DIV/0!</v>
      </c>
      <c r="P16" s="312">
        <f aca="true" t="shared" si="90" ref="P16:AA16">P14+P15</f>
        <v>0</v>
      </c>
      <c r="Q16" s="312">
        <f t="shared" si="90"/>
        <v>0</v>
      </c>
      <c r="R16" s="312">
        <f t="shared" si="90"/>
        <v>0</v>
      </c>
      <c r="S16" s="312">
        <f t="shared" si="90"/>
        <v>0</v>
      </c>
      <c r="T16" s="312">
        <f t="shared" si="90"/>
        <v>0</v>
      </c>
      <c r="U16" s="312">
        <f t="shared" si="90"/>
        <v>0</v>
      </c>
      <c r="V16" s="312">
        <f t="shared" si="90"/>
        <v>0</v>
      </c>
      <c r="W16" s="312">
        <f t="shared" si="90"/>
        <v>0</v>
      </c>
      <c r="X16" s="312">
        <f t="shared" si="90"/>
        <v>0</v>
      </c>
      <c r="Y16" s="312">
        <f t="shared" si="90"/>
        <v>0</v>
      </c>
      <c r="Z16" s="312">
        <f t="shared" si="90"/>
        <v>0</v>
      </c>
      <c r="AA16" s="312">
        <f t="shared" si="90"/>
        <v>0</v>
      </c>
      <c r="AB16" s="313">
        <f>SUM(P16:AA16)</f>
        <v>0</v>
      </c>
      <c r="AC16" s="312">
        <f aca="true" t="shared" si="91" ref="AC16:AN16">AC14+AC15</f>
        <v>0</v>
      </c>
      <c r="AD16" s="312">
        <f t="shared" si="91"/>
        <v>0</v>
      </c>
      <c r="AE16" s="312">
        <f t="shared" si="91"/>
        <v>0</v>
      </c>
      <c r="AF16" s="312">
        <f t="shared" si="91"/>
        <v>0</v>
      </c>
      <c r="AG16" s="312">
        <f t="shared" si="91"/>
        <v>0</v>
      </c>
      <c r="AH16" s="312">
        <f t="shared" si="91"/>
        <v>0</v>
      </c>
      <c r="AI16" s="312">
        <f t="shared" si="91"/>
        <v>0</v>
      </c>
      <c r="AJ16" s="312">
        <f t="shared" si="91"/>
        <v>0</v>
      </c>
      <c r="AK16" s="312">
        <f t="shared" si="91"/>
        <v>0</v>
      </c>
      <c r="AL16" s="312">
        <f t="shared" si="91"/>
        <v>0</v>
      </c>
      <c r="AM16" s="312">
        <f t="shared" si="91"/>
        <v>0</v>
      </c>
      <c r="AN16" s="312">
        <f t="shared" si="91"/>
        <v>0</v>
      </c>
      <c r="AO16" s="313">
        <f>SUM(AC16:AN16)</f>
        <v>0</v>
      </c>
      <c r="AP16" s="312">
        <f aca="true" t="shared" si="92" ref="AP16:BA16">AP14+AP15</f>
        <v>0</v>
      </c>
      <c r="AQ16" s="312">
        <f t="shared" si="92"/>
        <v>0</v>
      </c>
      <c r="AR16" s="312">
        <f t="shared" si="92"/>
        <v>0</v>
      </c>
      <c r="AS16" s="312">
        <f t="shared" si="92"/>
        <v>0</v>
      </c>
      <c r="AT16" s="312">
        <f t="shared" si="92"/>
        <v>0</v>
      </c>
      <c r="AU16" s="312">
        <f t="shared" si="92"/>
        <v>0</v>
      </c>
      <c r="AV16" s="312">
        <f t="shared" si="92"/>
        <v>0</v>
      </c>
      <c r="AW16" s="312">
        <f t="shared" si="92"/>
        <v>0</v>
      </c>
      <c r="AX16" s="312">
        <f t="shared" si="92"/>
        <v>0</v>
      </c>
      <c r="AY16" s="312">
        <f t="shared" si="92"/>
        <v>0</v>
      </c>
      <c r="AZ16" s="312">
        <f t="shared" si="92"/>
        <v>0</v>
      </c>
      <c r="BA16" s="312">
        <f t="shared" si="92"/>
        <v>0</v>
      </c>
      <c r="BB16" s="313">
        <f>SUM(AP16:BA16)</f>
        <v>0</v>
      </c>
      <c r="BC16" s="312">
        <f aca="true" t="shared" si="93" ref="BC16:BN16">BC14+BC15</f>
        <v>0</v>
      </c>
      <c r="BD16" s="312">
        <f t="shared" si="93"/>
        <v>0</v>
      </c>
      <c r="BE16" s="312">
        <f t="shared" si="93"/>
        <v>0</v>
      </c>
      <c r="BF16" s="312">
        <f t="shared" si="93"/>
        <v>0</v>
      </c>
      <c r="BG16" s="312">
        <f t="shared" si="93"/>
        <v>0</v>
      </c>
      <c r="BH16" s="312">
        <f t="shared" si="93"/>
        <v>0</v>
      </c>
      <c r="BI16" s="312">
        <f t="shared" si="93"/>
        <v>0</v>
      </c>
      <c r="BJ16" s="312">
        <f t="shared" si="93"/>
        <v>0</v>
      </c>
      <c r="BK16" s="312">
        <f t="shared" si="93"/>
        <v>0</v>
      </c>
      <c r="BL16" s="312">
        <f t="shared" si="93"/>
        <v>0</v>
      </c>
      <c r="BM16" s="312">
        <f t="shared" si="93"/>
        <v>0</v>
      </c>
      <c r="BN16" s="312">
        <f t="shared" si="93"/>
        <v>0</v>
      </c>
      <c r="BO16" s="313">
        <f>SUM(BC16:BN16)</f>
        <v>0</v>
      </c>
      <c r="BP16" s="312">
        <f aca="true" t="shared" si="94" ref="BP16:CA16">BP14+BP15</f>
        <v>0</v>
      </c>
      <c r="BQ16" s="312">
        <f t="shared" si="94"/>
        <v>0</v>
      </c>
      <c r="BR16" s="312">
        <f t="shared" si="94"/>
        <v>0</v>
      </c>
      <c r="BS16" s="312">
        <f t="shared" si="94"/>
        <v>0</v>
      </c>
      <c r="BT16" s="312">
        <f t="shared" si="94"/>
        <v>0</v>
      </c>
      <c r="BU16" s="312">
        <f t="shared" si="94"/>
        <v>0</v>
      </c>
      <c r="BV16" s="312">
        <f t="shared" si="94"/>
        <v>0</v>
      </c>
      <c r="BW16" s="312">
        <f t="shared" si="94"/>
        <v>0</v>
      </c>
      <c r="BX16" s="312">
        <f t="shared" si="94"/>
        <v>0</v>
      </c>
      <c r="BY16" s="312">
        <f t="shared" si="94"/>
        <v>0</v>
      </c>
      <c r="BZ16" s="312">
        <f t="shared" si="94"/>
        <v>0</v>
      </c>
      <c r="CA16" s="312">
        <f t="shared" si="94"/>
        <v>0</v>
      </c>
      <c r="CB16" s="313">
        <f>SUM(BP16:CA16)</f>
        <v>0</v>
      </c>
      <c r="CC16" s="312">
        <f aca="true" t="shared" si="95" ref="CC16:CN16">CC14+CC15</f>
        <v>0</v>
      </c>
      <c r="CD16" s="312">
        <f t="shared" si="95"/>
        <v>0</v>
      </c>
      <c r="CE16" s="312">
        <f t="shared" si="95"/>
        <v>0</v>
      </c>
      <c r="CF16" s="312">
        <f t="shared" si="95"/>
        <v>0</v>
      </c>
      <c r="CG16" s="312">
        <f t="shared" si="95"/>
        <v>0</v>
      </c>
      <c r="CH16" s="312">
        <f t="shared" si="95"/>
        <v>0</v>
      </c>
      <c r="CI16" s="312">
        <f t="shared" si="95"/>
        <v>0</v>
      </c>
      <c r="CJ16" s="312">
        <f t="shared" si="95"/>
        <v>0</v>
      </c>
      <c r="CK16" s="312">
        <f t="shared" si="95"/>
        <v>0</v>
      </c>
      <c r="CL16" s="312">
        <f t="shared" si="95"/>
        <v>0</v>
      </c>
      <c r="CM16" s="312">
        <f t="shared" si="95"/>
        <v>0</v>
      </c>
      <c r="CN16" s="312">
        <f t="shared" si="95"/>
        <v>0</v>
      </c>
      <c r="CO16" s="313">
        <f>SUM(CC16:CN16)</f>
        <v>0</v>
      </c>
      <c r="CP16" s="312">
        <f aca="true" t="shared" si="96" ref="CP16:DA16">CP14+CP15</f>
        <v>0</v>
      </c>
      <c r="CQ16" s="312">
        <f t="shared" si="96"/>
        <v>0</v>
      </c>
      <c r="CR16" s="312">
        <f t="shared" si="96"/>
        <v>0</v>
      </c>
      <c r="CS16" s="312">
        <f t="shared" si="96"/>
        <v>0</v>
      </c>
      <c r="CT16" s="312">
        <f t="shared" si="96"/>
        <v>0</v>
      </c>
      <c r="CU16" s="312">
        <f t="shared" si="96"/>
        <v>0</v>
      </c>
      <c r="CV16" s="312">
        <f t="shared" si="96"/>
        <v>0</v>
      </c>
      <c r="CW16" s="312">
        <f t="shared" si="96"/>
        <v>0</v>
      </c>
      <c r="CX16" s="312">
        <f t="shared" si="96"/>
        <v>0</v>
      </c>
      <c r="CY16" s="312">
        <f t="shared" si="96"/>
        <v>0</v>
      </c>
      <c r="CZ16" s="312">
        <f t="shared" si="96"/>
        <v>0</v>
      </c>
      <c r="DA16" s="312">
        <f t="shared" si="96"/>
        <v>0</v>
      </c>
      <c r="DB16" s="313">
        <f>SUM(CP16:DA16)</f>
        <v>0</v>
      </c>
      <c r="DC16" s="312">
        <f aca="true" t="shared" si="97" ref="DC16:DN16">DC14+DC15</f>
        <v>0</v>
      </c>
      <c r="DD16" s="312">
        <f t="shared" si="97"/>
        <v>0</v>
      </c>
      <c r="DE16" s="312">
        <f t="shared" si="97"/>
        <v>0</v>
      </c>
      <c r="DF16" s="312">
        <f t="shared" si="97"/>
        <v>0</v>
      </c>
      <c r="DG16" s="312">
        <f t="shared" si="97"/>
        <v>0</v>
      </c>
      <c r="DH16" s="312">
        <f t="shared" si="97"/>
        <v>0</v>
      </c>
      <c r="DI16" s="312">
        <f t="shared" si="97"/>
        <v>0</v>
      </c>
      <c r="DJ16" s="312">
        <f t="shared" si="97"/>
        <v>0</v>
      </c>
      <c r="DK16" s="312">
        <f t="shared" si="97"/>
        <v>0</v>
      </c>
      <c r="DL16" s="312">
        <f t="shared" si="97"/>
        <v>0</v>
      </c>
      <c r="DM16" s="312">
        <f t="shared" si="97"/>
        <v>0</v>
      </c>
      <c r="DN16" s="312">
        <f t="shared" si="97"/>
        <v>0</v>
      </c>
      <c r="DO16" s="313">
        <f>SUM(DC16:DN16)</f>
        <v>0</v>
      </c>
      <c r="DP16" s="312">
        <f aca="true" t="shared" si="98" ref="DP16:EA16">DP14+DP15</f>
        <v>0</v>
      </c>
      <c r="DQ16" s="312">
        <f t="shared" si="98"/>
        <v>0</v>
      </c>
      <c r="DR16" s="312">
        <f t="shared" si="98"/>
        <v>0</v>
      </c>
      <c r="DS16" s="312">
        <f t="shared" si="98"/>
        <v>0</v>
      </c>
      <c r="DT16" s="312">
        <f t="shared" si="98"/>
        <v>0</v>
      </c>
      <c r="DU16" s="312">
        <f t="shared" si="98"/>
        <v>0</v>
      </c>
      <c r="DV16" s="312">
        <f t="shared" si="98"/>
        <v>0</v>
      </c>
      <c r="DW16" s="312">
        <f t="shared" si="98"/>
        <v>0</v>
      </c>
      <c r="DX16" s="312">
        <f t="shared" si="98"/>
        <v>0</v>
      </c>
      <c r="DY16" s="312">
        <f t="shared" si="98"/>
        <v>0</v>
      </c>
      <c r="DZ16" s="312">
        <f t="shared" si="98"/>
        <v>0</v>
      </c>
      <c r="EA16" s="312">
        <f t="shared" si="98"/>
        <v>0</v>
      </c>
      <c r="EB16" s="313">
        <f>SUM(DP16:EA16)</f>
        <v>0</v>
      </c>
      <c r="EC16" s="312">
        <f aca="true" t="shared" si="99" ref="EC16:EN16">EC14+EC15</f>
        <v>0</v>
      </c>
      <c r="ED16" s="312">
        <f t="shared" si="99"/>
        <v>0</v>
      </c>
      <c r="EE16" s="312">
        <f t="shared" si="99"/>
        <v>0</v>
      </c>
      <c r="EF16" s="312">
        <f t="shared" si="99"/>
        <v>0</v>
      </c>
      <c r="EG16" s="312">
        <f t="shared" si="99"/>
        <v>0</v>
      </c>
      <c r="EH16" s="312">
        <f t="shared" si="99"/>
        <v>0</v>
      </c>
      <c r="EI16" s="312">
        <f t="shared" si="99"/>
        <v>0</v>
      </c>
      <c r="EJ16" s="312">
        <f t="shared" si="99"/>
        <v>0</v>
      </c>
      <c r="EK16" s="312">
        <f t="shared" si="99"/>
        <v>0</v>
      </c>
      <c r="EL16" s="312">
        <f t="shared" si="99"/>
        <v>0</v>
      </c>
      <c r="EM16" s="312">
        <f t="shared" si="99"/>
        <v>0</v>
      </c>
      <c r="EN16" s="312">
        <f t="shared" si="99"/>
        <v>0</v>
      </c>
      <c r="EO16" s="313">
        <f>SUM(EC16:EN16)</f>
        <v>0</v>
      </c>
    </row>
    <row r="17" spans="2:145" ht="12.75">
      <c r="B17" s="310" t="str">
        <f>Кредит!C25</f>
        <v>Неотплаћена главница - Евро</v>
      </c>
      <c r="C17" s="311">
        <f>IF($O$2&lt;Кредит!$B27,0,IF(C$3&lt;Кредит!$B29,0,Кредит!$B21))</f>
        <v>0</v>
      </c>
      <c r="D17" s="312">
        <f>ABS(IF(C17&gt;0,C17-D15,IF($O$2&lt;Кредит!$B27,0,IF(D$3&lt;Кредит!$B29,0,Кредит!$B21))))</f>
        <v>0</v>
      </c>
      <c r="E17" s="312">
        <f>ABS(IF(D17&gt;0,D17-E15,IF($O$2&lt;Кредит!$B27,0,IF(E$3&lt;Кредит!$B29,0,Кредит!$B21))))</f>
        <v>0</v>
      </c>
      <c r="F17" s="312">
        <f>ABS(IF(E17&gt;0,E17-F15,IF($O$2&lt;Кредит!$B27,0,IF(F$3&lt;Кредит!$B29,0,Кредит!$B21))))</f>
        <v>0</v>
      </c>
      <c r="G17" s="312">
        <f>ABS(IF(F17&gt;0,F17-G15,IF($O$2&lt;Кредит!$B27,0,IF(G$3&lt;Кредит!$B29,0,Кредит!$B21))))</f>
        <v>0</v>
      </c>
      <c r="H17" s="312">
        <f>ABS(IF(G17&gt;0,G17-H15,IF($O$2&lt;Кредит!$B27,0,IF(H$3&lt;Кредит!$B29,0,Кредит!$B21))))</f>
        <v>0</v>
      </c>
      <c r="I17" s="312">
        <f>ABS(IF(H17&gt;0,H17-I15,IF($O$2&lt;Кредит!$B27,0,IF(I$3&lt;Кредит!$B29,0,Кредит!$B21))))</f>
        <v>0</v>
      </c>
      <c r="J17" s="312">
        <f>ABS(IF(I17&gt;0,I17-J15,IF($O$2&lt;Кредит!$B27,0,IF(J$3&lt;Кредит!$B29,0,Кредит!$B21))))</f>
        <v>0</v>
      </c>
      <c r="K17" s="312">
        <f>ABS(IF(J17&gt;0,J17-K15,IF($O$2&lt;Кредит!$B27,0,IF(K$3&lt;Кредит!$B29,0,Кредит!$B21))))</f>
        <v>0</v>
      </c>
      <c r="L17" s="312">
        <f>ABS(IF(K17&gt;0,K17-L15,IF($O$2&lt;Кредит!$B27,0,IF(L$3&lt;Кредит!$B29,0,Кредит!$B21))))</f>
        <v>0</v>
      </c>
      <c r="M17" s="312">
        <f>ABS(IF(L17&gt;0,L17-M15,IF($O$2&lt;Кредит!$B27,0,IF(M$3&lt;Кредит!$B29,0,Кредит!$B21))))</f>
        <v>0</v>
      </c>
      <c r="N17" s="312">
        <f>ABS(IF(M17&gt;0,M17-N15,IF($O$2&lt;Кредит!$B27,0,IF(N$3&lt;Кредит!$B29,0,Кредит!$B21))))</f>
        <v>0</v>
      </c>
      <c r="O17" s="313">
        <f>N17</f>
        <v>0</v>
      </c>
      <c r="P17" s="312">
        <f>ABS(IF(O17&gt;0,O17-P15,IF($AB$2&lt;Кредит!$B27,0,IF(P$3&lt;Кредит!$B29,0,Кредит!$B21))))</f>
        <v>0</v>
      </c>
      <c r="Q17" s="312">
        <f>ABS(IF(P17&gt;0,P17-Q15,IF($AB$2&lt;Кредит!$B27,0,IF(Q$3&lt;Кредит!$B29,0,Кредит!$B21))))</f>
        <v>0</v>
      </c>
      <c r="R17" s="312">
        <f>ABS(IF(Q17&gt;0,Q17-R15,IF($AB$2&lt;Кредит!$B27,0,IF(R$3&lt;Кредит!$B29,0,Кредит!$B21))))</f>
        <v>0</v>
      </c>
      <c r="S17" s="312">
        <f>ABS(IF(R17&gt;0,R17-S15,IF($AB$2&lt;Кредит!$B27,0,IF(S$3&lt;Кредит!$B29,0,Кредит!$B21))))</f>
        <v>0</v>
      </c>
      <c r="T17" s="312">
        <f>ABS(IF(S17&gt;0,S17-T15,IF($AB$2&lt;Кредит!$B27,0,IF(T$3&lt;Кредит!$B29,0,Кредит!$B21))))</f>
        <v>0</v>
      </c>
      <c r="U17" s="312">
        <f>ABS(IF(T17&gt;0,T17-U15,IF($AB$2&lt;Кредит!$B27,0,IF(U$3&lt;Кредит!$B29,0,Кредит!$B21))))</f>
        <v>0</v>
      </c>
      <c r="V17" s="312">
        <f>ABS(IF(U17&gt;0,U17-V15,IF($AB$2&lt;Кредит!$B27,0,IF(V$3&lt;Кредит!$B29,0,Кредит!$B21))))</f>
        <v>0</v>
      </c>
      <c r="W17" s="312">
        <f>ABS(IF(V17&gt;0,V17-W15,IF($AB$2&lt;Кредит!$B27,0,IF(W$3&lt;Кредит!$B29,0,Кредит!$B21))))</f>
        <v>0</v>
      </c>
      <c r="X17" s="312">
        <f>ABS(IF(W17&gt;0,W17-X15,IF($AB$2&lt;Кредит!$B27,0,IF(X$3&lt;Кредит!$B29,0,Кредит!$B21))))</f>
        <v>0</v>
      </c>
      <c r="Y17" s="312">
        <f>ABS(IF(X17&gt;0,X17-Y15,IF($AB$2&lt;Кредит!$B27,0,IF(Y$3&lt;Кредит!$B29,0,Кредит!$B21))))</f>
        <v>0</v>
      </c>
      <c r="Z17" s="312">
        <f>ABS(IF(Y17&gt;0,Y17-Z15,IF($AB$2&lt;Кредит!$B27,0,IF(Z$3&lt;Кредит!$B29,0,Кредит!$B21))))</f>
        <v>0</v>
      </c>
      <c r="AA17" s="312">
        <f>ABS(IF(Z17&gt;0,Z17-AA15,IF($AB$2&lt;Кредит!$B27,0,IF(AA$3&lt;Кредит!$B29,0,Кредит!$B21))))</f>
        <v>0</v>
      </c>
      <c r="AB17" s="313">
        <f>AA17</f>
        <v>0</v>
      </c>
      <c r="AC17" s="312">
        <f>ABS(IF(AB17&gt;0,AB17-AC15,IF($AO$2&lt;Кредит!$B27,0,IF(AC$3&lt;Кредит!$B29,0,Кредит!$B21))))</f>
        <v>0</v>
      </c>
      <c r="AD17" s="312">
        <f>ABS(IF(AC17&gt;0,AC17-AD15,IF($AO$2&lt;Кредит!$B27,0,IF(AD$3&lt;Кредит!$B29,0,Кредит!$B21))))</f>
        <v>0</v>
      </c>
      <c r="AE17" s="312">
        <f>ABS(IF(AD17&gt;0,AD17-AE15,IF($AO$2&lt;Кредит!$B27,0,IF(AE$3&lt;Кредит!$B29,0,Кредит!$B21))))</f>
        <v>0</v>
      </c>
      <c r="AF17" s="312">
        <f>ABS(IF(AE17&gt;0,AE17-AF15,IF($AO$2&lt;Кредит!$B27,0,IF(AF$3&lt;Кредит!$B29,0,Кредит!$B21))))</f>
        <v>0</v>
      </c>
      <c r="AG17" s="312">
        <f>ABS(IF(AF17&gt;0,AF17-AG15,IF($AO$2&lt;Кредит!$B27,0,IF(AG$3&lt;Кредит!$B29,0,Кредит!$B21))))</f>
        <v>0</v>
      </c>
      <c r="AH17" s="312">
        <f>ABS(IF(AG17&gt;0,AG17-AH15,IF($AO$2&lt;Кредит!$B27,0,IF(AH$3&lt;Кредит!$B29,0,Кредит!$B21))))</f>
        <v>0</v>
      </c>
      <c r="AI17" s="312">
        <f>ABS(IF(AH17&gt;0,AH17-AI15,IF($AO$2&lt;Кредит!$B27,0,IF(AI$3&lt;Кредит!$B29,0,Кредит!$B21))))</f>
        <v>0</v>
      </c>
      <c r="AJ17" s="312">
        <f>ABS(IF(AI17&gt;0,AI17-AJ15,IF($AO$2&lt;Кредит!$B27,0,IF(AJ$3&lt;Кредит!$B29,0,Кредит!$B21))))</f>
        <v>0</v>
      </c>
      <c r="AK17" s="312">
        <f>ABS(IF(AJ17&gt;0,AJ17-AK15,IF($AO$2&lt;Кредит!$B27,0,IF(AK$3&lt;Кредит!$B29,0,Кредит!$B21))))</f>
        <v>0</v>
      </c>
      <c r="AL17" s="312">
        <f>ABS(IF(AK17&gt;0,AK17-AL15,IF($AO$2&lt;Кредит!$B27,0,IF(AL$3&lt;Кредит!$B29,0,Кредит!$B21))))</f>
        <v>0</v>
      </c>
      <c r="AM17" s="312">
        <f>ABS(IF(AL17&gt;0,AL17-AM15,IF($AO$2&lt;Кредит!$B27,0,IF(AM$3&lt;Кредит!$B29,0,Кредит!$B21))))</f>
        <v>0</v>
      </c>
      <c r="AN17" s="312">
        <f>ABS(IF(AM17&gt;0,AM17-AN15,IF($AO$2&lt;Кредит!$B27,0,IF(AN$3&lt;Кредит!$B29,0,Кредит!$B21))))</f>
        <v>0</v>
      </c>
      <c r="AO17" s="313">
        <f>AN17</f>
        <v>0</v>
      </c>
      <c r="AP17" s="312">
        <f>ABS(IF(AO17&gt;0,AO17-AP15,IF($BB$2&lt;Кредит!$B27,0,IF(AP$3&lt;Кредит!$B29,0,Кредит!$B21))))</f>
        <v>0</v>
      </c>
      <c r="AQ17" s="312">
        <f>ABS(IF(AP17&gt;0,AP17-AQ15,IF($BB$2&lt;Кредит!$B27,0,IF(AQ$3&lt;Кредит!$B29,0,Кредит!$B21))))</f>
        <v>0</v>
      </c>
      <c r="AR17" s="312">
        <f>ABS(IF(AQ17&gt;0,AQ17-AR15,IF($BB$2&lt;Кредит!$B27,0,IF(AR$3&lt;Кредит!$B29,0,Кредит!$B21))))</f>
        <v>0</v>
      </c>
      <c r="AS17" s="312">
        <f>ABS(IF(AR17&gt;0,AR17-AS15,IF($BB$2&lt;Кредит!$B27,0,IF(AS$3&lt;Кредит!$B29,0,Кредит!$B21))))</f>
        <v>0</v>
      </c>
      <c r="AT17" s="312">
        <f>ABS(IF(AS17&gt;0,AS17-AT15,IF($BB$2&lt;Кредит!$B27,0,IF(AT$3&lt;Кредит!$B29,0,Кредит!$B21))))</f>
        <v>0</v>
      </c>
      <c r="AU17" s="312">
        <f>ABS(IF(AT17&gt;0,AT17-AU15,IF($BB$2&lt;Кредит!$B27,0,IF(AU$3&lt;Кредит!$B29,0,Кредит!$B21))))</f>
        <v>0</v>
      </c>
      <c r="AV17" s="312">
        <f>ABS(IF(AU17&gt;0,AU17-AV15,IF($BB$2&lt;Кредит!$B27,0,IF(AV$3&lt;Кредит!$B29,0,Кредит!$B21))))</f>
        <v>0</v>
      </c>
      <c r="AW17" s="312">
        <f>ABS(IF(AV17&gt;0,AV17-AW15,IF($BB$2&lt;Кредит!$B27,0,IF(AW$3&lt;Кредит!$B29,0,Кредит!$B21))))</f>
        <v>0</v>
      </c>
      <c r="AX17" s="312">
        <f>ABS(IF(AW17&gt;0,AW17-AX15,IF($BB$2&lt;Кредит!$B27,0,IF(AX$3&lt;Кредит!$B29,0,Кредит!$B21))))</f>
        <v>0</v>
      </c>
      <c r="AY17" s="312">
        <f>ABS(IF(AX17&gt;0,AX17-AY15,IF($BB$2&lt;Кредит!$B27,0,IF(AY$3&lt;Кредит!$B29,0,Кредит!$B21))))</f>
        <v>0</v>
      </c>
      <c r="AZ17" s="312">
        <f>ABS(IF(AY17&gt;0,AY17-AZ15,IF($BB$2&lt;Кредит!$B27,0,IF(AZ$3&lt;Кредит!$B29,0,Кредит!$B21))))</f>
        <v>0</v>
      </c>
      <c r="BA17" s="312">
        <f>ABS(IF(AZ17&gt;0,AZ17-BA15,IF($BB$2&lt;Кредит!$B27,0,IF(BA$3&lt;Кредит!$B29,0,Кредит!$B21))))</f>
        <v>0</v>
      </c>
      <c r="BB17" s="313">
        <f>BA17</f>
        <v>0</v>
      </c>
      <c r="BC17" s="312">
        <f>ABS(IF(BB17&gt;0,BB17-BC15,IF($BO$2&lt;Кредит!$B27,0,IF(BC$3&lt;Кредит!$B29,0,Кредит!$B21))))</f>
        <v>0</v>
      </c>
      <c r="BD17" s="312">
        <f>ABS(IF(BC17&gt;0,BC17-BD15,IF($BO$2&lt;Кредит!$B27,0,IF(BD$3&lt;Кредит!$B29,0,Кредит!$B21))))</f>
        <v>0</v>
      </c>
      <c r="BE17" s="312">
        <f>ABS(IF(BD17&gt;0,BD17-BE15,IF($BO$2&lt;Кредит!$B27,0,IF(BE$3&lt;Кредит!$B29,0,Кредит!$B21))))</f>
        <v>0</v>
      </c>
      <c r="BF17" s="312">
        <f>ABS(IF(BE17&gt;0,BE17-BF15,IF($BO$2&lt;Кредит!$B27,0,IF(BF$3&lt;Кредит!$B29,0,Кредит!$B21))))</f>
        <v>0</v>
      </c>
      <c r="BG17" s="312">
        <f>ABS(IF(BF17&gt;0,BF17-BG15,IF($BO$2&lt;Кредит!$B27,0,IF(BG$3&lt;Кредит!$B29,0,Кредит!$B21))))</f>
        <v>0</v>
      </c>
      <c r="BH17" s="312">
        <f>ABS(IF(BG17&gt;0,BG17-BH15,IF($BO$2&lt;Кредит!$B27,0,IF(BH$3&lt;Кредит!$B29,0,Кредит!$B21))))</f>
        <v>0</v>
      </c>
      <c r="BI17" s="312">
        <f>ABS(IF(BH17&gt;0,BH17-BI15,IF($BO$2&lt;Кредит!$B27,0,IF(BI$3&lt;Кредит!$B29,0,Кредит!$B21))))</f>
        <v>0</v>
      </c>
      <c r="BJ17" s="312">
        <f>ABS(IF(BI17&gt;0,BI17-BJ15,IF($BO$2&lt;Кредит!$B27,0,IF(BJ$3&lt;Кредит!$B29,0,Кредит!$B21))))</f>
        <v>0</v>
      </c>
      <c r="BK17" s="312">
        <f>ABS(IF(BJ17&gt;0,BJ17-BK15,IF($BO$2&lt;Кредит!$B27,0,IF(BK$3&lt;Кредит!$B29,0,Кредит!$B21))))</f>
        <v>0</v>
      </c>
      <c r="BL17" s="312">
        <f>ABS(IF(BK17&gt;0,BK17-BL15,IF($BO$2&lt;Кредит!$B27,0,IF(BL$3&lt;Кредит!$B29,0,Кредит!$B21))))</f>
        <v>0</v>
      </c>
      <c r="BM17" s="312">
        <f>ABS(IF(BL17&gt;0,BL17-BM15,IF($BO$2&lt;Кредит!$B27,0,IF(BM$3&lt;Кредит!$B29,0,Кредит!$B21))))</f>
        <v>0</v>
      </c>
      <c r="BN17" s="312">
        <f>ABS(IF(BM17&gt;0,BM17-BN15,IF($BO$2&lt;Кредит!$B27,0,IF(BN$3&lt;Кредит!$B29,0,Кредит!$B21))))</f>
        <v>0</v>
      </c>
      <c r="BO17" s="313">
        <f>BN17</f>
        <v>0</v>
      </c>
      <c r="BP17" s="312">
        <f>ABS(IF(BO17&gt;0,BO17-BP15,IF($CB$2&lt;Кредит!$B27,0,IF(BP$3&lt;Кредит!$B29,0,Кредит!$B21))))</f>
        <v>0</v>
      </c>
      <c r="BQ17" s="312">
        <f>ABS(IF(BP17&gt;0,BP17-BQ15,IF($CB$2&lt;Кредит!$B27,0,IF(BQ$3&lt;Кредит!$B29,0,Кредит!$B21))))</f>
        <v>0</v>
      </c>
      <c r="BR17" s="312">
        <f>ABS(IF(BQ17&gt;0,BQ17-BR15,IF($CB$2&lt;Кредит!$B27,0,IF(BR$3&lt;Кредит!$B29,0,Кредит!$B21))))</f>
        <v>0</v>
      </c>
      <c r="BS17" s="312">
        <f>ABS(IF(BR17&gt;0,BR17-BS15,IF($CB$2&lt;Кредит!$B27,0,IF(BS$3&lt;Кредит!$B29,0,Кредит!$B21))))</f>
        <v>0</v>
      </c>
      <c r="BT17" s="312">
        <f>ABS(IF(BS17&gt;0,BS17-BT15,IF($CB$2&lt;Кредит!$B27,0,IF(BT$3&lt;Кредит!$B29,0,Кредит!$B21))))</f>
        <v>0</v>
      </c>
      <c r="BU17" s="312">
        <f>ABS(IF(BT17&gt;0,BT17-BU15,IF($CB$2&lt;Кредит!$B27,0,IF(BU$3&lt;Кредит!$B29,0,Кредит!$B21))))</f>
        <v>0</v>
      </c>
      <c r="BV17" s="312">
        <f>ABS(IF(BU17&gt;0,BU17-BV15,IF($CB$2&lt;Кредит!$B27,0,IF(BV$3&lt;Кредит!$B29,0,Кредит!$B21))))</f>
        <v>0</v>
      </c>
      <c r="BW17" s="312">
        <f>ABS(IF(BV17&gt;0,BV17-BW15,IF($CB$2&lt;Кредит!$B27,0,IF(BW$3&lt;Кредит!$B29,0,Кредит!$B21))))</f>
        <v>0</v>
      </c>
      <c r="BX17" s="312">
        <f>ABS(IF(BW17&gt;0,BW17-BX15,IF($CB$2&lt;Кредит!$B27,0,IF(BX$3&lt;Кредит!$B29,0,Кредит!$B21))))</f>
        <v>0</v>
      </c>
      <c r="BY17" s="312">
        <f>ABS(IF(BX17&gt;0,BX17-BY15,IF($CB$2&lt;Кредит!$B27,0,IF(BY$3&lt;Кредит!$B29,0,Кредит!$B21))))</f>
        <v>0</v>
      </c>
      <c r="BZ17" s="312">
        <f>ABS(IF(BY17&gt;0,BY17-BZ15,IF($CB$2&lt;Кредит!$B27,0,IF(BZ$3&lt;Кредит!$B29,0,Кредит!$B21))))</f>
        <v>0</v>
      </c>
      <c r="CA17" s="312">
        <f>ABS(IF(BZ17&gt;0,BZ17-CA15,IF($CB$2&lt;Кредит!$B27,0,IF(CA$3&lt;Кредит!$B29,0,Кредит!$B21))))</f>
        <v>0</v>
      </c>
      <c r="CB17" s="313">
        <f>CA17</f>
        <v>0</v>
      </c>
      <c r="CC17" s="312">
        <f>ABS(IF(CB17&gt;0,CB17-CC15,IF($CO$2&lt;Кредит!$B27,0,IF(CC$3&lt;Кредит!$B29,0,Кредит!$B21))))</f>
        <v>0</v>
      </c>
      <c r="CD17" s="312">
        <f>ABS(IF(CC17&gt;0,CC17-CD15,IF($CO$2&lt;Кредит!$B27,0,IF(CD$3&lt;Кредит!$B29,0,Кредит!$B21))))</f>
        <v>0</v>
      </c>
      <c r="CE17" s="312">
        <f>ABS(IF(CD17&gt;0,CD17-CE15,IF($CO$2&lt;Кредит!$B27,0,IF(CE$3&lt;Кредит!$B29,0,Кредит!$B21))))</f>
        <v>0</v>
      </c>
      <c r="CF17" s="312">
        <f>ABS(IF(CE17&gt;0,CE17-CF15,IF($CO$2&lt;Кредит!$B27,0,IF(CF$3&lt;Кредит!$B29,0,Кредит!$B21))))</f>
        <v>0</v>
      </c>
      <c r="CG17" s="312">
        <f>ABS(IF(CF17&gt;0,CF17-CG15,IF($CO$2&lt;Кредит!$B27,0,IF(CG$3&lt;Кредит!$B29,0,Кредит!$B21))))</f>
        <v>0</v>
      </c>
      <c r="CH17" s="312">
        <f>ABS(IF(CG17&gt;0,CG17-CH15,IF($CO$2&lt;Кредит!$B27,0,IF(CH$3&lt;Кредит!$B29,0,Кредит!$B21))))</f>
        <v>0</v>
      </c>
      <c r="CI17" s="312">
        <f>ABS(IF(CH17&gt;0,CH17-CI15,IF($CO$2&lt;Кредит!$B27,0,IF(CI$3&lt;Кредит!$B29,0,Кредит!$B21))))</f>
        <v>0</v>
      </c>
      <c r="CJ17" s="312">
        <f>ABS(IF(CI17&gt;0,CI17-CJ15,IF($CO$2&lt;Кредит!$B27,0,IF(CJ$3&lt;Кредит!$B29,0,Кредит!$B21))))</f>
        <v>0</v>
      </c>
      <c r="CK17" s="312">
        <f>ABS(IF(CJ17&gt;0,CJ17-CK15,IF($CO$2&lt;Кредит!$B27,0,IF(CK$3&lt;Кредит!$B29,0,Кредит!$B21))))</f>
        <v>0</v>
      </c>
      <c r="CL17" s="312">
        <f>ABS(IF(CK17&gt;0,CK17-CL15,IF($CO$2&lt;Кредит!$B27,0,IF(CL$3&lt;Кредит!$B29,0,Кредит!$B21))))</f>
        <v>0</v>
      </c>
      <c r="CM17" s="312">
        <f>ABS(IF(CL17&gt;0,CL17-CM15,IF($CO$2&lt;Кредит!$B27,0,IF(CM$3&lt;Кредит!$B29,0,Кредит!$B21))))</f>
        <v>0</v>
      </c>
      <c r="CN17" s="312">
        <f>ABS(IF(CM17&gt;0,CM17-CN15,IF($CO$2&lt;Кредит!$B27,0,IF(CN$3&lt;Кредит!$B29,0,Кредит!$B21))))</f>
        <v>0</v>
      </c>
      <c r="CO17" s="313">
        <f>CN17</f>
        <v>0</v>
      </c>
      <c r="CP17" s="312">
        <f>ABS(IF(CO17&gt;0,CO17-CP15,IF($DB$2&lt;Кредит!$B27,0,IF(CP$3&lt;Кредит!$B29,0,Кредит!$B21))))</f>
        <v>0</v>
      </c>
      <c r="CQ17" s="312">
        <f>ABS(IF(CP17&gt;0,CP17-CQ15,IF($DB$2&lt;Кредит!$B27,0,IF(CQ$3&lt;Кредит!$B29,0,Кредит!$B21))))</f>
        <v>0</v>
      </c>
      <c r="CR17" s="312">
        <f>ABS(IF(CQ17&gt;0,CQ17-CR15,IF($DB$2&lt;Кредит!$B27,0,IF(CR$3&lt;Кредит!$B29,0,Кредит!$B21))))</f>
        <v>0</v>
      </c>
      <c r="CS17" s="312">
        <f>ABS(IF(CR17&gt;0,CR17-CS15,IF($DB$2&lt;Кредит!$B27,0,IF(CS$3&lt;Кредит!$B29,0,Кредит!$B21))))</f>
        <v>0</v>
      </c>
      <c r="CT17" s="312">
        <f>ABS(IF(CS17&gt;0,CS17-CT15,IF($DB$2&lt;Кредит!$B27,0,IF(CT$3&lt;Кредит!$B29,0,Кредит!$B21))))</f>
        <v>0</v>
      </c>
      <c r="CU17" s="312">
        <f>ABS(IF(CT17&gt;0,CT17-CU15,IF($DB$2&lt;Кредит!$B27,0,IF(CU$3&lt;Кредит!$B29,0,Кредит!$B21))))</f>
        <v>0</v>
      </c>
      <c r="CV17" s="312">
        <f>ABS(IF(CU17&gt;0,CU17-CV15,IF($DB$2&lt;Кредит!$B27,0,IF(CV$3&lt;Кредит!$B29,0,Кредит!$B21))))</f>
        <v>0</v>
      </c>
      <c r="CW17" s="312">
        <f>ABS(IF(CV17&gt;0,CV17-CW15,IF($DB$2&lt;Кредит!$B27,0,IF(CW$3&lt;Кредит!$B29,0,Кредит!$B21))))</f>
        <v>0</v>
      </c>
      <c r="CX17" s="312">
        <f>ABS(IF(CW17&gt;0,CW17-CX15,IF($DB$2&lt;Кредит!$B27,0,IF(CX$3&lt;Кредит!$B29,0,Кредит!$B21))))</f>
        <v>0</v>
      </c>
      <c r="CY17" s="312">
        <f>ABS(IF(CX17&gt;0,CX17-CY15,IF($DB$2&lt;Кредит!$B27,0,IF(CY$3&lt;Кредит!$B29,0,Кредит!$B21))))</f>
        <v>0</v>
      </c>
      <c r="CZ17" s="312">
        <f>ABS(IF(CY17&gt;0,CY17-CZ15,IF($DB$2&lt;Кредит!$B27,0,IF(CZ$3&lt;Кредит!$B29,0,Кредит!$B21))))</f>
        <v>0</v>
      </c>
      <c r="DA17" s="312">
        <f>ABS(IF(CZ17&gt;0,CZ17-DA15,IF($DB$2&lt;Кредит!$B27,0,IF(DA$3&lt;Кредит!$B29,0,Кредит!$B21))))</f>
        <v>0</v>
      </c>
      <c r="DB17" s="313">
        <f>DA17</f>
        <v>0</v>
      </c>
      <c r="DC17" s="312">
        <f>ABS(IF(DB17&gt;0,DB17-DC15,IF($O$2&lt;Кредит!$B27,0,IF(DC$3&lt;Кредит!$B29,0,Кредит!$B21))))</f>
        <v>0</v>
      </c>
      <c r="DD17" s="312">
        <f>ABS(IF(DC17&gt;0,DC17-DD15,IF($O$2&lt;Кредит!$B27,0,IF(DD$3&lt;Кредит!$B29,0,Кредит!$B21))))</f>
        <v>0</v>
      </c>
      <c r="DE17" s="312">
        <f>ABS(IF(DD17&gt;0,DD17-DE15,IF($O$2&lt;Кредит!$B27,0,IF(DE$3&lt;Кредит!$B29,0,Кредит!$B21))))</f>
        <v>0</v>
      </c>
      <c r="DF17" s="312">
        <f>ABS(IF(DE17&gt;0,DE17-DF15,IF($O$2&lt;Кредит!$B27,0,IF(DF$3&lt;Кредит!$B29,0,Кредит!$B21))))</f>
        <v>0</v>
      </c>
      <c r="DG17" s="312">
        <f>ABS(IF(DF17&gt;0,DF17-DG15,IF($O$2&lt;Кредит!$B27,0,IF(DG$3&lt;Кредит!$B29,0,Кредит!$B21))))</f>
        <v>0</v>
      </c>
      <c r="DH17" s="312">
        <f>ABS(IF(DG17&gt;0,DG17-DH15,IF($O$2&lt;Кредит!$B27,0,IF(DH$3&lt;Кредит!$B29,0,Кредит!$B21))))</f>
        <v>0</v>
      </c>
      <c r="DI17" s="312">
        <f>ABS(IF(DH17&gt;0,DH17-DI15,IF($O$2&lt;Кредит!$B27,0,IF(DI$3&lt;Кредит!$B29,0,Кредит!$B21))))</f>
        <v>0</v>
      </c>
      <c r="DJ17" s="312">
        <f>ABS(IF(DI17&gt;0,DI17-DJ15,IF($O$2&lt;Кредит!$B27,0,IF(DJ$3&lt;Кредит!$B29,0,Кредит!$B21))))</f>
        <v>0</v>
      </c>
      <c r="DK17" s="312">
        <f>ABS(IF(DJ17&gt;0,DJ17-DK15,IF($O$2&lt;Кредит!$B27,0,IF(DK$3&lt;Кредит!$B29,0,Кредит!$B21))))</f>
        <v>0</v>
      </c>
      <c r="DL17" s="312">
        <f>ABS(IF(DK17&gt;0,DK17-DL15,IF($O$2&lt;Кредит!$B27,0,IF(DL$3&lt;Кредит!$B29,0,Кредит!$B21))))</f>
        <v>0</v>
      </c>
      <c r="DM17" s="312">
        <f>ABS(IF(DL17&gt;0,DL17-DM15,IF($O$2&lt;Кредит!$B27,0,IF(DM$3&lt;Кредит!$B29,0,Кредит!$B21))))</f>
        <v>0</v>
      </c>
      <c r="DN17" s="312">
        <f>ABS(IF(DM17&gt;0,DM17-DN15,IF($O$2&lt;Кредит!$B27,0,IF(DN$3&lt;Кредит!$B29,0,Кредит!$B21))))</f>
        <v>0</v>
      </c>
      <c r="DO17" s="313">
        <f>DN17</f>
        <v>0</v>
      </c>
      <c r="DP17" s="312">
        <f>ABS(IF(DO17&gt;0,DO17-DP15,IF($O$2&lt;Кредит!$B27,0,IF(DP$3&lt;Кредит!$B29,0,Кредит!$B21))))</f>
        <v>0</v>
      </c>
      <c r="DQ17" s="312">
        <f>ABS(IF(DP17&gt;0,DP17-DQ15,IF($O$2&lt;Кредит!$B27,0,IF(DQ$3&lt;Кредит!$B29,0,Кредит!$B21))))</f>
        <v>0</v>
      </c>
      <c r="DR17" s="312">
        <f>ABS(IF(DQ17&gt;0,DQ17-DR15,IF($O$2&lt;Кредит!$B27,0,IF(DR$3&lt;Кредит!$B29,0,Кредит!$B21))))</f>
        <v>0</v>
      </c>
      <c r="DS17" s="312">
        <f>ABS(IF(DR17&gt;0,DR17-DS15,IF($O$2&lt;Кредит!$B27,0,IF(DS$3&lt;Кредит!$B29,0,Кредит!$B21))))</f>
        <v>0</v>
      </c>
      <c r="DT17" s="312">
        <f>ABS(IF(DS17&gt;0,DS17-DT15,IF($O$2&lt;Кредит!$B27,0,IF(DT$3&lt;Кредит!$B29,0,Кредит!$B21))))</f>
        <v>0</v>
      </c>
      <c r="DU17" s="312">
        <f>ABS(IF(DT17&gt;0,DT17-DU15,IF($O$2&lt;Кредит!$B27,0,IF(DU$3&lt;Кредит!$B29,0,Кредит!$B21))))</f>
        <v>0</v>
      </c>
      <c r="DV17" s="312">
        <f>ABS(IF(DU17&gt;0,DU17-DV15,IF($O$2&lt;Кредит!$B27,0,IF(DV$3&lt;Кредит!$B29,0,Кредит!$B21))))</f>
        <v>0</v>
      </c>
      <c r="DW17" s="312">
        <f>ABS(IF(DV17&gt;0,DV17-DW15,IF($O$2&lt;Кредит!$B27,0,IF(DW$3&lt;Кредит!$B29,0,Кредит!$B21))))</f>
        <v>0</v>
      </c>
      <c r="DX17" s="312">
        <f>ABS(IF(DW17&gt;0,DW17-DX15,IF($O$2&lt;Кредит!$B27,0,IF(DX$3&lt;Кредит!$B29,0,Кредит!$B21))))</f>
        <v>0</v>
      </c>
      <c r="DY17" s="312">
        <f>ABS(IF(DX17&gt;0,DX17-DY15,IF($O$2&lt;Кредит!$B27,0,IF(DY$3&lt;Кредит!$B29,0,Кредит!$B21))))</f>
        <v>0</v>
      </c>
      <c r="DZ17" s="312">
        <f>ABS(IF(DY17&gt;0,DY17-DZ15,IF($O$2&lt;Кредит!$B27,0,IF(DZ$3&lt;Кредит!$B29,0,Кредит!$B21))))</f>
        <v>0</v>
      </c>
      <c r="EA17" s="312">
        <f>ABS(IF(DZ17&gt;0,DZ17-EA15,IF($O$2&lt;Кредит!$B27,0,IF(EA$3&lt;Кредит!$B29,0,Кредит!$B21))))</f>
        <v>0</v>
      </c>
      <c r="EB17" s="313">
        <f>EA17</f>
        <v>0</v>
      </c>
      <c r="EC17" s="312">
        <f>ABS(IF(EB17&gt;0,EB17-EC15,IF($O$2&lt;Кредит!$B27,0,IF(EC$3&lt;Кредит!$B29,0,Кредит!$B21))))</f>
        <v>0</v>
      </c>
      <c r="ED17" s="312">
        <f>ABS(IF(EC17&gt;0,EC17-ED15,IF($O$2&lt;Кредит!$B27,0,IF(ED$3&lt;Кредит!$B29,0,Кредит!$B21))))</f>
        <v>0</v>
      </c>
      <c r="EE17" s="312">
        <f>ABS(IF(ED17&gt;0,ED17-EE15,IF($O$2&lt;Кредит!$B27,0,IF(EE$3&lt;Кредит!$B29,0,Кредит!$B21))))</f>
        <v>0</v>
      </c>
      <c r="EF17" s="312">
        <f>ABS(IF(EE17&gt;0,EE17-EF15,IF($O$2&lt;Кредит!$B27,0,IF(EF$3&lt;Кредит!$B29,0,Кредит!$B21))))</f>
        <v>0</v>
      </c>
      <c r="EG17" s="312">
        <f>ABS(IF(EF17&gt;0,EF17-EG15,IF($O$2&lt;Кредит!$B27,0,IF(EG$3&lt;Кредит!$B29,0,Кредит!$B21))))</f>
        <v>0</v>
      </c>
      <c r="EH17" s="312">
        <f>ABS(IF(EG17&gt;0,EG17-EH15,IF($O$2&lt;Кредит!$B27,0,IF(EH$3&lt;Кредит!$B29,0,Кредит!$B21))))</f>
        <v>0</v>
      </c>
      <c r="EI17" s="312">
        <f>ABS(IF(EH17&gt;0,EH17-EI15,IF($O$2&lt;Кредит!$B27,0,IF(EI$3&lt;Кредит!$B29,0,Кредит!$B21))))</f>
        <v>0</v>
      </c>
      <c r="EJ17" s="312">
        <f>ABS(IF(EI17&gt;0,EI17-EJ15,IF($O$2&lt;Кредит!$B27,0,IF(EJ$3&lt;Кредит!$B29,0,Кредит!$B21))))</f>
        <v>0</v>
      </c>
      <c r="EK17" s="312">
        <f>ABS(IF(EJ17&gt;0,EJ17-EK15,IF($O$2&lt;Кредит!$B27,0,IF(EK$3&lt;Кредит!$B29,0,Кредит!$B21))))</f>
        <v>0</v>
      </c>
      <c r="EL17" s="312">
        <f>ABS(IF(EK17&gt;0,EK17-EL15,IF($O$2&lt;Кредит!$B27,0,IF(EL$3&lt;Кредит!$B29,0,Кредит!$B21))))</f>
        <v>0</v>
      </c>
      <c r="EM17" s="312">
        <f>ABS(IF(EL17&gt;0,EL17-EM15,IF($O$2&lt;Кредит!$B27,0,IF(EM$3&lt;Кредит!$B29,0,Кредит!$B21))))</f>
        <v>0</v>
      </c>
      <c r="EN17" s="312">
        <f>ABS(IF(EM17&gt;0,EM17-EN15,IF($O$2&lt;Кредит!$B27,0,IF(EN$3&lt;Кредит!$B29,0,Кредит!$B21))))</f>
        <v>0</v>
      </c>
      <c r="EO17" s="313">
        <f>EN17</f>
        <v>0</v>
      </c>
    </row>
    <row r="18" spans="2:145" ht="12.75">
      <c r="B18" s="315" t="str">
        <f>Кредит!C26</f>
        <v>Камата - Дин</v>
      </c>
      <c r="C18" s="311">
        <f>C14*$O$1</f>
        <v>0</v>
      </c>
      <c r="D18" s="312">
        <f aca="true" t="shared" si="100" ref="D18:N18">D14*$O$1</f>
        <v>0</v>
      </c>
      <c r="E18" s="312">
        <f t="shared" si="100"/>
        <v>0</v>
      </c>
      <c r="F18" s="312">
        <f t="shared" si="100"/>
        <v>0</v>
      </c>
      <c r="G18" s="312">
        <f t="shared" si="100"/>
        <v>0</v>
      </c>
      <c r="H18" s="312">
        <f t="shared" si="100"/>
        <v>0</v>
      </c>
      <c r="I18" s="312">
        <f t="shared" si="100"/>
        <v>0</v>
      </c>
      <c r="J18" s="312">
        <f t="shared" si="100"/>
        <v>0</v>
      </c>
      <c r="K18" s="312">
        <f t="shared" si="100"/>
        <v>0</v>
      </c>
      <c r="L18" s="312">
        <f t="shared" si="100"/>
        <v>0</v>
      </c>
      <c r="M18" s="312">
        <f t="shared" si="100"/>
        <v>0</v>
      </c>
      <c r="N18" s="312">
        <f t="shared" si="100"/>
        <v>0</v>
      </c>
      <c r="O18" s="316">
        <f>SUM(C18:N18)</f>
        <v>0</v>
      </c>
      <c r="P18" s="312">
        <f>P14*$AB$1</f>
        <v>0</v>
      </c>
      <c r="Q18" s="312">
        <f aca="true" t="shared" si="101" ref="Q18:AA18">Q14*$AB$1</f>
        <v>0</v>
      </c>
      <c r="R18" s="312">
        <f t="shared" si="101"/>
        <v>0</v>
      </c>
      <c r="S18" s="312">
        <f t="shared" si="101"/>
        <v>0</v>
      </c>
      <c r="T18" s="312">
        <f t="shared" si="101"/>
        <v>0</v>
      </c>
      <c r="U18" s="312">
        <f t="shared" si="101"/>
        <v>0</v>
      </c>
      <c r="V18" s="312">
        <f t="shared" si="101"/>
        <v>0</v>
      </c>
      <c r="W18" s="312">
        <f t="shared" si="101"/>
        <v>0</v>
      </c>
      <c r="X18" s="312">
        <f t="shared" si="101"/>
        <v>0</v>
      </c>
      <c r="Y18" s="312">
        <f t="shared" si="101"/>
        <v>0</v>
      </c>
      <c r="Z18" s="312">
        <f t="shared" si="101"/>
        <v>0</v>
      </c>
      <c r="AA18" s="312">
        <f t="shared" si="101"/>
        <v>0</v>
      </c>
      <c r="AB18" s="316">
        <f>SUM(P18:AA18)</f>
        <v>0</v>
      </c>
      <c r="AC18" s="312">
        <f>AC14*$AO$1</f>
        <v>0</v>
      </c>
      <c r="AD18" s="312">
        <f aca="true" t="shared" si="102" ref="AD18:AN18">AD14*$AO$1</f>
        <v>0</v>
      </c>
      <c r="AE18" s="312">
        <f t="shared" si="102"/>
        <v>0</v>
      </c>
      <c r="AF18" s="312">
        <f t="shared" si="102"/>
        <v>0</v>
      </c>
      <c r="AG18" s="312">
        <f t="shared" si="102"/>
        <v>0</v>
      </c>
      <c r="AH18" s="312">
        <f t="shared" si="102"/>
        <v>0</v>
      </c>
      <c r="AI18" s="312">
        <f t="shared" si="102"/>
        <v>0</v>
      </c>
      <c r="AJ18" s="312">
        <f t="shared" si="102"/>
        <v>0</v>
      </c>
      <c r="AK18" s="312">
        <f t="shared" si="102"/>
        <v>0</v>
      </c>
      <c r="AL18" s="312">
        <f t="shared" si="102"/>
        <v>0</v>
      </c>
      <c r="AM18" s="312">
        <f t="shared" si="102"/>
        <v>0</v>
      </c>
      <c r="AN18" s="312">
        <f t="shared" si="102"/>
        <v>0</v>
      </c>
      <c r="AO18" s="316">
        <f>SUM(AC18:AN18)</f>
        <v>0</v>
      </c>
      <c r="AP18" s="312">
        <f>AP14*$BB$1</f>
        <v>0</v>
      </c>
      <c r="AQ18" s="312">
        <f aca="true" t="shared" si="103" ref="AQ18:BA18">AQ14*$BB$1</f>
        <v>0</v>
      </c>
      <c r="AR18" s="312">
        <f t="shared" si="103"/>
        <v>0</v>
      </c>
      <c r="AS18" s="312">
        <f t="shared" si="103"/>
        <v>0</v>
      </c>
      <c r="AT18" s="312">
        <f t="shared" si="103"/>
        <v>0</v>
      </c>
      <c r="AU18" s="312">
        <f t="shared" si="103"/>
        <v>0</v>
      </c>
      <c r="AV18" s="312">
        <f t="shared" si="103"/>
        <v>0</v>
      </c>
      <c r="AW18" s="312">
        <f t="shared" si="103"/>
        <v>0</v>
      </c>
      <c r="AX18" s="312">
        <f t="shared" si="103"/>
        <v>0</v>
      </c>
      <c r="AY18" s="312">
        <f t="shared" si="103"/>
        <v>0</v>
      </c>
      <c r="AZ18" s="312">
        <f t="shared" si="103"/>
        <v>0</v>
      </c>
      <c r="BA18" s="312">
        <f t="shared" si="103"/>
        <v>0</v>
      </c>
      <c r="BB18" s="316">
        <f>SUM(AP18:BA18)</f>
        <v>0</v>
      </c>
      <c r="BC18" s="312">
        <f>BC14*$BO$1</f>
        <v>0</v>
      </c>
      <c r="BD18" s="312">
        <f aca="true" t="shared" si="104" ref="BD18:BN18">BD14*$BO$1</f>
        <v>0</v>
      </c>
      <c r="BE18" s="312">
        <f t="shared" si="104"/>
        <v>0</v>
      </c>
      <c r="BF18" s="312">
        <f t="shared" si="104"/>
        <v>0</v>
      </c>
      <c r="BG18" s="312">
        <f t="shared" si="104"/>
        <v>0</v>
      </c>
      <c r="BH18" s="312">
        <f t="shared" si="104"/>
        <v>0</v>
      </c>
      <c r="BI18" s="312">
        <f t="shared" si="104"/>
        <v>0</v>
      </c>
      <c r="BJ18" s="312">
        <f t="shared" si="104"/>
        <v>0</v>
      </c>
      <c r="BK18" s="312">
        <f t="shared" si="104"/>
        <v>0</v>
      </c>
      <c r="BL18" s="312">
        <f t="shared" si="104"/>
        <v>0</v>
      </c>
      <c r="BM18" s="312">
        <f t="shared" si="104"/>
        <v>0</v>
      </c>
      <c r="BN18" s="312">
        <f t="shared" si="104"/>
        <v>0</v>
      </c>
      <c r="BO18" s="316">
        <f>SUM(BC18:BN18)</f>
        <v>0</v>
      </c>
      <c r="BP18" s="312">
        <f>BP14*$CB$1</f>
        <v>0</v>
      </c>
      <c r="BQ18" s="312">
        <f aca="true" t="shared" si="105" ref="BQ18:CA18">BQ14*$CB$1</f>
        <v>0</v>
      </c>
      <c r="BR18" s="312">
        <f t="shared" si="105"/>
        <v>0</v>
      </c>
      <c r="BS18" s="312">
        <f t="shared" si="105"/>
        <v>0</v>
      </c>
      <c r="BT18" s="312">
        <f t="shared" si="105"/>
        <v>0</v>
      </c>
      <c r="BU18" s="312">
        <f t="shared" si="105"/>
        <v>0</v>
      </c>
      <c r="BV18" s="312">
        <f t="shared" si="105"/>
        <v>0</v>
      </c>
      <c r="BW18" s="312">
        <f t="shared" si="105"/>
        <v>0</v>
      </c>
      <c r="BX18" s="312">
        <f t="shared" si="105"/>
        <v>0</v>
      </c>
      <c r="BY18" s="312">
        <f t="shared" si="105"/>
        <v>0</v>
      </c>
      <c r="BZ18" s="312">
        <f t="shared" si="105"/>
        <v>0</v>
      </c>
      <c r="CA18" s="312">
        <f t="shared" si="105"/>
        <v>0</v>
      </c>
      <c r="CB18" s="316">
        <f>SUM(BP18:CA18)</f>
        <v>0</v>
      </c>
      <c r="CC18" s="312">
        <f aca="true" t="shared" si="106" ref="CC18:CN18">CC14*$CO$1</f>
        <v>0</v>
      </c>
      <c r="CD18" s="312">
        <f t="shared" si="106"/>
        <v>0</v>
      </c>
      <c r="CE18" s="312">
        <f t="shared" si="106"/>
        <v>0</v>
      </c>
      <c r="CF18" s="312">
        <f t="shared" si="106"/>
        <v>0</v>
      </c>
      <c r="CG18" s="312">
        <f t="shared" si="106"/>
        <v>0</v>
      </c>
      <c r="CH18" s="312">
        <f t="shared" si="106"/>
        <v>0</v>
      </c>
      <c r="CI18" s="312">
        <f t="shared" si="106"/>
        <v>0</v>
      </c>
      <c r="CJ18" s="312">
        <f t="shared" si="106"/>
        <v>0</v>
      </c>
      <c r="CK18" s="312">
        <f t="shared" si="106"/>
        <v>0</v>
      </c>
      <c r="CL18" s="312">
        <f t="shared" si="106"/>
        <v>0</v>
      </c>
      <c r="CM18" s="312">
        <f t="shared" si="106"/>
        <v>0</v>
      </c>
      <c r="CN18" s="312">
        <f t="shared" si="106"/>
        <v>0</v>
      </c>
      <c r="CO18" s="316">
        <f>SUM(CC18:CN18)</f>
        <v>0</v>
      </c>
      <c r="CP18" s="312">
        <f>CP14*$DB$1</f>
        <v>0</v>
      </c>
      <c r="CQ18" s="312">
        <f aca="true" t="shared" si="107" ref="CQ18:DA18">CQ14*$DB$1</f>
        <v>0</v>
      </c>
      <c r="CR18" s="312">
        <f t="shared" si="107"/>
        <v>0</v>
      </c>
      <c r="CS18" s="312">
        <f t="shared" si="107"/>
        <v>0</v>
      </c>
      <c r="CT18" s="312">
        <f t="shared" si="107"/>
        <v>0</v>
      </c>
      <c r="CU18" s="312">
        <f t="shared" si="107"/>
        <v>0</v>
      </c>
      <c r="CV18" s="312">
        <f t="shared" si="107"/>
        <v>0</v>
      </c>
      <c r="CW18" s="312">
        <f t="shared" si="107"/>
        <v>0</v>
      </c>
      <c r="CX18" s="312">
        <f t="shared" si="107"/>
        <v>0</v>
      </c>
      <c r="CY18" s="312">
        <f t="shared" si="107"/>
        <v>0</v>
      </c>
      <c r="CZ18" s="312">
        <f t="shared" si="107"/>
        <v>0</v>
      </c>
      <c r="DA18" s="312">
        <f t="shared" si="107"/>
        <v>0</v>
      </c>
      <c r="DB18" s="316">
        <f>SUM(CP18:DA18)</f>
        <v>0</v>
      </c>
      <c r="DC18" s="312">
        <f>DC14*$DO$1</f>
        <v>0</v>
      </c>
      <c r="DD18" s="312">
        <f aca="true" t="shared" si="108" ref="DD18:DN18">DD14*$DO$1</f>
        <v>0</v>
      </c>
      <c r="DE18" s="312">
        <f t="shared" si="108"/>
        <v>0</v>
      </c>
      <c r="DF18" s="312">
        <f t="shared" si="108"/>
        <v>0</v>
      </c>
      <c r="DG18" s="312">
        <f t="shared" si="108"/>
        <v>0</v>
      </c>
      <c r="DH18" s="312">
        <f t="shared" si="108"/>
        <v>0</v>
      </c>
      <c r="DI18" s="312">
        <f t="shared" si="108"/>
        <v>0</v>
      </c>
      <c r="DJ18" s="312">
        <f t="shared" si="108"/>
        <v>0</v>
      </c>
      <c r="DK18" s="312">
        <f t="shared" si="108"/>
        <v>0</v>
      </c>
      <c r="DL18" s="312">
        <f t="shared" si="108"/>
        <v>0</v>
      </c>
      <c r="DM18" s="312">
        <f t="shared" si="108"/>
        <v>0</v>
      </c>
      <c r="DN18" s="312">
        <f t="shared" si="108"/>
        <v>0</v>
      </c>
      <c r="DO18" s="316">
        <f>SUM(DC18:DN18)</f>
        <v>0</v>
      </c>
      <c r="DP18" s="312">
        <f>DP14*$EB$1</f>
        <v>0</v>
      </c>
      <c r="DQ18" s="312">
        <f aca="true" t="shared" si="109" ref="DQ18:EA18">DQ14*$EB$1</f>
        <v>0</v>
      </c>
      <c r="DR18" s="312">
        <f t="shared" si="109"/>
        <v>0</v>
      </c>
      <c r="DS18" s="312">
        <f t="shared" si="109"/>
        <v>0</v>
      </c>
      <c r="DT18" s="312">
        <f t="shared" si="109"/>
        <v>0</v>
      </c>
      <c r="DU18" s="312">
        <f t="shared" si="109"/>
        <v>0</v>
      </c>
      <c r="DV18" s="312">
        <f t="shared" si="109"/>
        <v>0</v>
      </c>
      <c r="DW18" s="312">
        <f t="shared" si="109"/>
        <v>0</v>
      </c>
      <c r="DX18" s="312">
        <f t="shared" si="109"/>
        <v>0</v>
      </c>
      <c r="DY18" s="312">
        <f t="shared" si="109"/>
        <v>0</v>
      </c>
      <c r="DZ18" s="312">
        <f t="shared" si="109"/>
        <v>0</v>
      </c>
      <c r="EA18" s="312">
        <f t="shared" si="109"/>
        <v>0</v>
      </c>
      <c r="EB18" s="316">
        <f>SUM(DP18:EA18)</f>
        <v>0</v>
      </c>
      <c r="EC18" s="312">
        <f>EC14*$EO$1</f>
        <v>0</v>
      </c>
      <c r="ED18" s="312">
        <f aca="true" t="shared" si="110" ref="ED18:EN18">ED14*$EO$1</f>
        <v>0</v>
      </c>
      <c r="EE18" s="312">
        <f t="shared" si="110"/>
        <v>0</v>
      </c>
      <c r="EF18" s="312">
        <f t="shared" si="110"/>
        <v>0</v>
      </c>
      <c r="EG18" s="312">
        <f t="shared" si="110"/>
        <v>0</v>
      </c>
      <c r="EH18" s="312">
        <f t="shared" si="110"/>
        <v>0</v>
      </c>
      <c r="EI18" s="312">
        <f t="shared" si="110"/>
        <v>0</v>
      </c>
      <c r="EJ18" s="312">
        <f t="shared" si="110"/>
        <v>0</v>
      </c>
      <c r="EK18" s="312">
        <f t="shared" si="110"/>
        <v>0</v>
      </c>
      <c r="EL18" s="312">
        <f t="shared" si="110"/>
        <v>0</v>
      </c>
      <c r="EM18" s="312">
        <f t="shared" si="110"/>
        <v>0</v>
      </c>
      <c r="EN18" s="312">
        <f t="shared" si="110"/>
        <v>0</v>
      </c>
      <c r="EO18" s="316">
        <f>SUM(EC18:EN18)</f>
        <v>0</v>
      </c>
    </row>
    <row r="19" spans="2:145" ht="12.75">
      <c r="B19" s="317" t="str">
        <f>Кредит!C27</f>
        <v>Главница - Дин</v>
      </c>
      <c r="C19" s="311" t="e">
        <f>C15*$O$1</f>
        <v>#DIV/0!</v>
      </c>
      <c r="D19" s="312">
        <f aca="true" t="shared" si="111" ref="D19:N19">D15*$O$1</f>
        <v>0</v>
      </c>
      <c r="E19" s="312">
        <f t="shared" si="111"/>
        <v>0</v>
      </c>
      <c r="F19" s="312">
        <f t="shared" si="111"/>
        <v>0</v>
      </c>
      <c r="G19" s="312">
        <f t="shared" si="111"/>
        <v>0</v>
      </c>
      <c r="H19" s="312">
        <f t="shared" si="111"/>
        <v>0</v>
      </c>
      <c r="I19" s="312">
        <f t="shared" si="111"/>
        <v>0</v>
      </c>
      <c r="J19" s="312">
        <f t="shared" si="111"/>
        <v>0</v>
      </c>
      <c r="K19" s="312">
        <f t="shared" si="111"/>
        <v>0</v>
      </c>
      <c r="L19" s="312">
        <f t="shared" si="111"/>
        <v>0</v>
      </c>
      <c r="M19" s="312">
        <f t="shared" si="111"/>
        <v>0</v>
      </c>
      <c r="N19" s="312">
        <f t="shared" si="111"/>
        <v>0</v>
      </c>
      <c r="O19" s="316" t="e">
        <f>SUM(C19:N19)</f>
        <v>#DIV/0!</v>
      </c>
      <c r="P19" s="312">
        <f>P15*$AB$1</f>
        <v>0</v>
      </c>
      <c r="Q19" s="312">
        <f aca="true" t="shared" si="112" ref="Q19:AA19">Q15*$AB$1</f>
        <v>0</v>
      </c>
      <c r="R19" s="312">
        <f t="shared" si="112"/>
        <v>0</v>
      </c>
      <c r="S19" s="312">
        <f t="shared" si="112"/>
        <v>0</v>
      </c>
      <c r="T19" s="312">
        <f t="shared" si="112"/>
        <v>0</v>
      </c>
      <c r="U19" s="312">
        <f t="shared" si="112"/>
        <v>0</v>
      </c>
      <c r="V19" s="312">
        <f t="shared" si="112"/>
        <v>0</v>
      </c>
      <c r="W19" s="312">
        <f t="shared" si="112"/>
        <v>0</v>
      </c>
      <c r="X19" s="312">
        <f t="shared" si="112"/>
        <v>0</v>
      </c>
      <c r="Y19" s="312">
        <f t="shared" si="112"/>
        <v>0</v>
      </c>
      <c r="Z19" s="312">
        <f t="shared" si="112"/>
        <v>0</v>
      </c>
      <c r="AA19" s="312">
        <f t="shared" si="112"/>
        <v>0</v>
      </c>
      <c r="AB19" s="316">
        <f>SUM(P19:AA19)</f>
        <v>0</v>
      </c>
      <c r="AC19" s="312">
        <f>AC15*$AO$1</f>
        <v>0</v>
      </c>
      <c r="AD19" s="312">
        <f aca="true" t="shared" si="113" ref="AD19:AN19">AD15*$AO$1</f>
        <v>0</v>
      </c>
      <c r="AE19" s="312">
        <f t="shared" si="113"/>
        <v>0</v>
      </c>
      <c r="AF19" s="312">
        <f t="shared" si="113"/>
        <v>0</v>
      </c>
      <c r="AG19" s="312">
        <f t="shared" si="113"/>
        <v>0</v>
      </c>
      <c r="AH19" s="312">
        <f t="shared" si="113"/>
        <v>0</v>
      </c>
      <c r="AI19" s="312">
        <f t="shared" si="113"/>
        <v>0</v>
      </c>
      <c r="AJ19" s="312">
        <f t="shared" si="113"/>
        <v>0</v>
      </c>
      <c r="AK19" s="312">
        <f t="shared" si="113"/>
        <v>0</v>
      </c>
      <c r="AL19" s="312">
        <f t="shared" si="113"/>
        <v>0</v>
      </c>
      <c r="AM19" s="312">
        <f t="shared" si="113"/>
        <v>0</v>
      </c>
      <c r="AN19" s="312">
        <f t="shared" si="113"/>
        <v>0</v>
      </c>
      <c r="AO19" s="316">
        <f>SUM(AC19:AN19)</f>
        <v>0</v>
      </c>
      <c r="AP19" s="312">
        <f>AP15*$BB$1</f>
        <v>0</v>
      </c>
      <c r="AQ19" s="312">
        <f aca="true" t="shared" si="114" ref="AQ19:BA19">AQ15*$BB$1</f>
        <v>0</v>
      </c>
      <c r="AR19" s="312">
        <f t="shared" si="114"/>
        <v>0</v>
      </c>
      <c r="AS19" s="312">
        <f t="shared" si="114"/>
        <v>0</v>
      </c>
      <c r="AT19" s="312">
        <f t="shared" si="114"/>
        <v>0</v>
      </c>
      <c r="AU19" s="312">
        <f t="shared" si="114"/>
        <v>0</v>
      </c>
      <c r="AV19" s="312">
        <f t="shared" si="114"/>
        <v>0</v>
      </c>
      <c r="AW19" s="312">
        <f t="shared" si="114"/>
        <v>0</v>
      </c>
      <c r="AX19" s="312">
        <f t="shared" si="114"/>
        <v>0</v>
      </c>
      <c r="AY19" s="312">
        <f t="shared" si="114"/>
        <v>0</v>
      </c>
      <c r="AZ19" s="312">
        <f t="shared" si="114"/>
        <v>0</v>
      </c>
      <c r="BA19" s="312">
        <f t="shared" si="114"/>
        <v>0</v>
      </c>
      <c r="BB19" s="316">
        <f>SUM(AP19:BA19)</f>
        <v>0</v>
      </c>
      <c r="BC19" s="312">
        <f>BC15*$BO$1</f>
        <v>0</v>
      </c>
      <c r="BD19" s="312">
        <f aca="true" t="shared" si="115" ref="BD19:BN19">BD15*$BO$1</f>
        <v>0</v>
      </c>
      <c r="BE19" s="312">
        <f t="shared" si="115"/>
        <v>0</v>
      </c>
      <c r="BF19" s="312">
        <f t="shared" si="115"/>
        <v>0</v>
      </c>
      <c r="BG19" s="312">
        <f t="shared" si="115"/>
        <v>0</v>
      </c>
      <c r="BH19" s="312">
        <f t="shared" si="115"/>
        <v>0</v>
      </c>
      <c r="BI19" s="312">
        <f t="shared" si="115"/>
        <v>0</v>
      </c>
      <c r="BJ19" s="312">
        <f t="shared" si="115"/>
        <v>0</v>
      </c>
      <c r="BK19" s="312">
        <f t="shared" si="115"/>
        <v>0</v>
      </c>
      <c r="BL19" s="312">
        <f t="shared" si="115"/>
        <v>0</v>
      </c>
      <c r="BM19" s="312">
        <f t="shared" si="115"/>
        <v>0</v>
      </c>
      <c r="BN19" s="312">
        <f t="shared" si="115"/>
        <v>0</v>
      </c>
      <c r="BO19" s="316">
        <f>SUM(BC19:BN19)</f>
        <v>0</v>
      </c>
      <c r="BP19" s="312">
        <f>BP15*$CB$1</f>
        <v>0</v>
      </c>
      <c r="BQ19" s="312">
        <f aca="true" t="shared" si="116" ref="BQ19:CA19">BQ15*$CB$1</f>
        <v>0</v>
      </c>
      <c r="BR19" s="312">
        <f t="shared" si="116"/>
        <v>0</v>
      </c>
      <c r="BS19" s="312">
        <f t="shared" si="116"/>
        <v>0</v>
      </c>
      <c r="BT19" s="312">
        <f t="shared" si="116"/>
        <v>0</v>
      </c>
      <c r="BU19" s="312">
        <f t="shared" si="116"/>
        <v>0</v>
      </c>
      <c r="BV19" s="312">
        <f t="shared" si="116"/>
        <v>0</v>
      </c>
      <c r="BW19" s="312">
        <f t="shared" si="116"/>
        <v>0</v>
      </c>
      <c r="BX19" s="312">
        <f t="shared" si="116"/>
        <v>0</v>
      </c>
      <c r="BY19" s="312">
        <f t="shared" si="116"/>
        <v>0</v>
      </c>
      <c r="BZ19" s="312">
        <f t="shared" si="116"/>
        <v>0</v>
      </c>
      <c r="CA19" s="312">
        <f t="shared" si="116"/>
        <v>0</v>
      </c>
      <c r="CB19" s="316">
        <f>SUM(BP19:CA19)</f>
        <v>0</v>
      </c>
      <c r="CC19" s="312">
        <f aca="true" t="shared" si="117" ref="CC19:CN19">CC15*$CO$1</f>
        <v>0</v>
      </c>
      <c r="CD19" s="312">
        <f t="shared" si="117"/>
        <v>0</v>
      </c>
      <c r="CE19" s="312">
        <f t="shared" si="117"/>
        <v>0</v>
      </c>
      <c r="CF19" s="312">
        <f t="shared" si="117"/>
        <v>0</v>
      </c>
      <c r="CG19" s="312">
        <f t="shared" si="117"/>
        <v>0</v>
      </c>
      <c r="CH19" s="312">
        <f t="shared" si="117"/>
        <v>0</v>
      </c>
      <c r="CI19" s="312">
        <f t="shared" si="117"/>
        <v>0</v>
      </c>
      <c r="CJ19" s="312">
        <f t="shared" si="117"/>
        <v>0</v>
      </c>
      <c r="CK19" s="312">
        <f t="shared" si="117"/>
        <v>0</v>
      </c>
      <c r="CL19" s="312">
        <f t="shared" si="117"/>
        <v>0</v>
      </c>
      <c r="CM19" s="312">
        <f t="shared" si="117"/>
        <v>0</v>
      </c>
      <c r="CN19" s="312">
        <f t="shared" si="117"/>
        <v>0</v>
      </c>
      <c r="CO19" s="316">
        <f>SUM(CC19:CN19)</f>
        <v>0</v>
      </c>
      <c r="CP19" s="312">
        <f>CP15*$DB$1</f>
        <v>0</v>
      </c>
      <c r="CQ19" s="312">
        <f aca="true" t="shared" si="118" ref="CQ19:DA19">CQ15*$DB$1</f>
        <v>0</v>
      </c>
      <c r="CR19" s="312">
        <f t="shared" si="118"/>
        <v>0</v>
      </c>
      <c r="CS19" s="312">
        <f t="shared" si="118"/>
        <v>0</v>
      </c>
      <c r="CT19" s="312">
        <f t="shared" si="118"/>
        <v>0</v>
      </c>
      <c r="CU19" s="312">
        <f t="shared" si="118"/>
        <v>0</v>
      </c>
      <c r="CV19" s="312">
        <f t="shared" si="118"/>
        <v>0</v>
      </c>
      <c r="CW19" s="312">
        <f t="shared" si="118"/>
        <v>0</v>
      </c>
      <c r="CX19" s="312">
        <f t="shared" si="118"/>
        <v>0</v>
      </c>
      <c r="CY19" s="312">
        <f t="shared" si="118"/>
        <v>0</v>
      </c>
      <c r="CZ19" s="312">
        <f t="shared" si="118"/>
        <v>0</v>
      </c>
      <c r="DA19" s="312">
        <f t="shared" si="118"/>
        <v>0</v>
      </c>
      <c r="DB19" s="316">
        <f>SUM(CP19:DA19)</f>
        <v>0</v>
      </c>
      <c r="DC19" s="312">
        <f>DC15*$DO$1</f>
        <v>0</v>
      </c>
      <c r="DD19" s="312">
        <f aca="true" t="shared" si="119" ref="DD19:DN19">DD15*$DO$1</f>
        <v>0</v>
      </c>
      <c r="DE19" s="312">
        <f t="shared" si="119"/>
        <v>0</v>
      </c>
      <c r="DF19" s="312">
        <f t="shared" si="119"/>
        <v>0</v>
      </c>
      <c r="DG19" s="312">
        <f t="shared" si="119"/>
        <v>0</v>
      </c>
      <c r="DH19" s="312">
        <f t="shared" si="119"/>
        <v>0</v>
      </c>
      <c r="DI19" s="312">
        <f t="shared" si="119"/>
        <v>0</v>
      </c>
      <c r="DJ19" s="312">
        <f t="shared" si="119"/>
        <v>0</v>
      </c>
      <c r="DK19" s="312">
        <f t="shared" si="119"/>
        <v>0</v>
      </c>
      <c r="DL19" s="312">
        <f t="shared" si="119"/>
        <v>0</v>
      </c>
      <c r="DM19" s="312">
        <f t="shared" si="119"/>
        <v>0</v>
      </c>
      <c r="DN19" s="312">
        <f t="shared" si="119"/>
        <v>0</v>
      </c>
      <c r="DO19" s="316">
        <f>SUM(DC19:DN19)</f>
        <v>0</v>
      </c>
      <c r="DP19" s="312">
        <f>DP15*$EB$1</f>
        <v>0</v>
      </c>
      <c r="DQ19" s="312">
        <f aca="true" t="shared" si="120" ref="DQ19:EA19">DQ15*$EB$1</f>
        <v>0</v>
      </c>
      <c r="DR19" s="312">
        <f t="shared" si="120"/>
        <v>0</v>
      </c>
      <c r="DS19" s="312">
        <f t="shared" si="120"/>
        <v>0</v>
      </c>
      <c r="DT19" s="312">
        <f t="shared" si="120"/>
        <v>0</v>
      </c>
      <c r="DU19" s="312">
        <f t="shared" si="120"/>
        <v>0</v>
      </c>
      <c r="DV19" s="312">
        <f t="shared" si="120"/>
        <v>0</v>
      </c>
      <c r="DW19" s="312">
        <f t="shared" si="120"/>
        <v>0</v>
      </c>
      <c r="DX19" s="312">
        <f t="shared" si="120"/>
        <v>0</v>
      </c>
      <c r="DY19" s="312">
        <f t="shared" si="120"/>
        <v>0</v>
      </c>
      <c r="DZ19" s="312">
        <f t="shared" si="120"/>
        <v>0</v>
      </c>
      <c r="EA19" s="312">
        <f t="shared" si="120"/>
        <v>0</v>
      </c>
      <c r="EB19" s="316">
        <f>SUM(DP19:EA19)</f>
        <v>0</v>
      </c>
      <c r="EC19" s="312">
        <f>EC15*$EO$1</f>
        <v>0</v>
      </c>
      <c r="ED19" s="312">
        <f aca="true" t="shared" si="121" ref="ED19:EN19">ED15*$EO$1</f>
        <v>0</v>
      </c>
      <c r="EE19" s="312">
        <f t="shared" si="121"/>
        <v>0</v>
      </c>
      <c r="EF19" s="312">
        <f t="shared" si="121"/>
        <v>0</v>
      </c>
      <c r="EG19" s="312">
        <f t="shared" si="121"/>
        <v>0</v>
      </c>
      <c r="EH19" s="312">
        <f t="shared" si="121"/>
        <v>0</v>
      </c>
      <c r="EI19" s="312">
        <f t="shared" si="121"/>
        <v>0</v>
      </c>
      <c r="EJ19" s="312">
        <f t="shared" si="121"/>
        <v>0</v>
      </c>
      <c r="EK19" s="312">
        <f t="shared" si="121"/>
        <v>0</v>
      </c>
      <c r="EL19" s="312">
        <f t="shared" si="121"/>
        <v>0</v>
      </c>
      <c r="EM19" s="312">
        <f t="shared" si="121"/>
        <v>0</v>
      </c>
      <c r="EN19" s="312">
        <f t="shared" si="121"/>
        <v>0</v>
      </c>
      <c r="EO19" s="316">
        <f>SUM(EC19:EN19)</f>
        <v>0</v>
      </c>
    </row>
    <row r="20" spans="2:145" ht="12.75">
      <c r="B20" s="315" t="str">
        <f>Кредит!C28</f>
        <v>Сервисирање дуга - Дин</v>
      </c>
      <c r="C20" s="311" t="e">
        <f aca="true" t="shared" si="122" ref="C20:N20">SUM(C18:C19)</f>
        <v>#DIV/0!</v>
      </c>
      <c r="D20" s="312">
        <f t="shared" si="122"/>
        <v>0</v>
      </c>
      <c r="E20" s="312">
        <f t="shared" si="122"/>
        <v>0</v>
      </c>
      <c r="F20" s="312">
        <f t="shared" si="122"/>
        <v>0</v>
      </c>
      <c r="G20" s="312">
        <f t="shared" si="122"/>
        <v>0</v>
      </c>
      <c r="H20" s="312">
        <f t="shared" si="122"/>
        <v>0</v>
      </c>
      <c r="I20" s="312">
        <f t="shared" si="122"/>
        <v>0</v>
      </c>
      <c r="J20" s="312">
        <f t="shared" si="122"/>
        <v>0</v>
      </c>
      <c r="K20" s="312">
        <f t="shared" si="122"/>
        <v>0</v>
      </c>
      <c r="L20" s="312">
        <f t="shared" si="122"/>
        <v>0</v>
      </c>
      <c r="M20" s="312">
        <f t="shared" si="122"/>
        <v>0</v>
      </c>
      <c r="N20" s="312">
        <f t="shared" si="122"/>
        <v>0</v>
      </c>
      <c r="O20" s="316" t="e">
        <f>SUM(C20:N20)</f>
        <v>#DIV/0!</v>
      </c>
      <c r="P20" s="312">
        <f aca="true" t="shared" si="123" ref="P20:AA20">SUM(P18:P19)</f>
        <v>0</v>
      </c>
      <c r="Q20" s="312">
        <f t="shared" si="123"/>
        <v>0</v>
      </c>
      <c r="R20" s="312">
        <f t="shared" si="123"/>
        <v>0</v>
      </c>
      <c r="S20" s="312">
        <f t="shared" si="123"/>
        <v>0</v>
      </c>
      <c r="T20" s="312">
        <f t="shared" si="123"/>
        <v>0</v>
      </c>
      <c r="U20" s="312">
        <f t="shared" si="123"/>
        <v>0</v>
      </c>
      <c r="V20" s="312">
        <f t="shared" si="123"/>
        <v>0</v>
      </c>
      <c r="W20" s="312">
        <f t="shared" si="123"/>
        <v>0</v>
      </c>
      <c r="X20" s="312">
        <f t="shared" si="123"/>
        <v>0</v>
      </c>
      <c r="Y20" s="312">
        <f t="shared" si="123"/>
        <v>0</v>
      </c>
      <c r="Z20" s="312">
        <f t="shared" si="123"/>
        <v>0</v>
      </c>
      <c r="AA20" s="312">
        <f t="shared" si="123"/>
        <v>0</v>
      </c>
      <c r="AB20" s="316">
        <f>SUM(P20:AA20)</f>
        <v>0</v>
      </c>
      <c r="AC20" s="312">
        <f aca="true" t="shared" si="124" ref="AC20:AN20">SUM(AC18:AC19)</f>
        <v>0</v>
      </c>
      <c r="AD20" s="312">
        <f t="shared" si="124"/>
        <v>0</v>
      </c>
      <c r="AE20" s="312">
        <f t="shared" si="124"/>
        <v>0</v>
      </c>
      <c r="AF20" s="312">
        <f t="shared" si="124"/>
        <v>0</v>
      </c>
      <c r="AG20" s="312">
        <f t="shared" si="124"/>
        <v>0</v>
      </c>
      <c r="AH20" s="312">
        <f t="shared" si="124"/>
        <v>0</v>
      </c>
      <c r="AI20" s="312">
        <f t="shared" si="124"/>
        <v>0</v>
      </c>
      <c r="AJ20" s="312">
        <f t="shared" si="124"/>
        <v>0</v>
      </c>
      <c r="AK20" s="312">
        <f t="shared" si="124"/>
        <v>0</v>
      </c>
      <c r="AL20" s="312">
        <f t="shared" si="124"/>
        <v>0</v>
      </c>
      <c r="AM20" s="312">
        <f t="shared" si="124"/>
        <v>0</v>
      </c>
      <c r="AN20" s="312">
        <f t="shared" si="124"/>
        <v>0</v>
      </c>
      <c r="AO20" s="316">
        <f>SUM(AC20:AN20)</f>
        <v>0</v>
      </c>
      <c r="AP20" s="312">
        <f aca="true" t="shared" si="125" ref="AP20:BA20">SUM(AP18:AP19)</f>
        <v>0</v>
      </c>
      <c r="AQ20" s="312">
        <f t="shared" si="125"/>
        <v>0</v>
      </c>
      <c r="AR20" s="312">
        <f t="shared" si="125"/>
        <v>0</v>
      </c>
      <c r="AS20" s="312">
        <f t="shared" si="125"/>
        <v>0</v>
      </c>
      <c r="AT20" s="312">
        <f t="shared" si="125"/>
        <v>0</v>
      </c>
      <c r="AU20" s="312">
        <f t="shared" si="125"/>
        <v>0</v>
      </c>
      <c r="AV20" s="312">
        <f t="shared" si="125"/>
        <v>0</v>
      </c>
      <c r="AW20" s="312">
        <f t="shared" si="125"/>
        <v>0</v>
      </c>
      <c r="AX20" s="312">
        <f t="shared" si="125"/>
        <v>0</v>
      </c>
      <c r="AY20" s="312">
        <f t="shared" si="125"/>
        <v>0</v>
      </c>
      <c r="AZ20" s="312">
        <f t="shared" si="125"/>
        <v>0</v>
      </c>
      <c r="BA20" s="312">
        <f t="shared" si="125"/>
        <v>0</v>
      </c>
      <c r="BB20" s="316">
        <f>SUM(AP20:BA20)</f>
        <v>0</v>
      </c>
      <c r="BC20" s="312">
        <f aca="true" t="shared" si="126" ref="BC20:BN20">SUM(BC18:BC19)</f>
        <v>0</v>
      </c>
      <c r="BD20" s="312">
        <f t="shared" si="126"/>
        <v>0</v>
      </c>
      <c r="BE20" s="312">
        <f t="shared" si="126"/>
        <v>0</v>
      </c>
      <c r="BF20" s="312">
        <f t="shared" si="126"/>
        <v>0</v>
      </c>
      <c r="BG20" s="312">
        <f t="shared" si="126"/>
        <v>0</v>
      </c>
      <c r="BH20" s="312">
        <f t="shared" si="126"/>
        <v>0</v>
      </c>
      <c r="BI20" s="312">
        <f t="shared" si="126"/>
        <v>0</v>
      </c>
      <c r="BJ20" s="312">
        <f t="shared" si="126"/>
        <v>0</v>
      </c>
      <c r="BK20" s="312">
        <f t="shared" si="126"/>
        <v>0</v>
      </c>
      <c r="BL20" s="312">
        <f t="shared" si="126"/>
        <v>0</v>
      </c>
      <c r="BM20" s="312">
        <f t="shared" si="126"/>
        <v>0</v>
      </c>
      <c r="BN20" s="312">
        <f t="shared" si="126"/>
        <v>0</v>
      </c>
      <c r="BO20" s="316">
        <f>SUM(BC20:BN20)</f>
        <v>0</v>
      </c>
      <c r="BP20" s="312">
        <f aca="true" t="shared" si="127" ref="BP20:CA20">SUM(BP18:BP19)</f>
        <v>0</v>
      </c>
      <c r="BQ20" s="312">
        <f t="shared" si="127"/>
        <v>0</v>
      </c>
      <c r="BR20" s="312">
        <f t="shared" si="127"/>
        <v>0</v>
      </c>
      <c r="BS20" s="312">
        <f t="shared" si="127"/>
        <v>0</v>
      </c>
      <c r="BT20" s="312">
        <f t="shared" si="127"/>
        <v>0</v>
      </c>
      <c r="BU20" s="312">
        <f t="shared" si="127"/>
        <v>0</v>
      </c>
      <c r="BV20" s="312">
        <f t="shared" si="127"/>
        <v>0</v>
      </c>
      <c r="BW20" s="312">
        <f t="shared" si="127"/>
        <v>0</v>
      </c>
      <c r="BX20" s="312">
        <f t="shared" si="127"/>
        <v>0</v>
      </c>
      <c r="BY20" s="312">
        <f t="shared" si="127"/>
        <v>0</v>
      </c>
      <c r="BZ20" s="312">
        <f t="shared" si="127"/>
        <v>0</v>
      </c>
      <c r="CA20" s="312">
        <f t="shared" si="127"/>
        <v>0</v>
      </c>
      <c r="CB20" s="316">
        <f>SUM(BP20:CA20)</f>
        <v>0</v>
      </c>
      <c r="CC20" s="312">
        <f aca="true" t="shared" si="128" ref="CC20:CN20">SUM(CC18:CC19)</f>
        <v>0</v>
      </c>
      <c r="CD20" s="312">
        <f t="shared" si="128"/>
        <v>0</v>
      </c>
      <c r="CE20" s="312">
        <f t="shared" si="128"/>
        <v>0</v>
      </c>
      <c r="CF20" s="312">
        <f t="shared" si="128"/>
        <v>0</v>
      </c>
      <c r="CG20" s="312">
        <f t="shared" si="128"/>
        <v>0</v>
      </c>
      <c r="CH20" s="312">
        <f t="shared" si="128"/>
        <v>0</v>
      </c>
      <c r="CI20" s="312">
        <f t="shared" si="128"/>
        <v>0</v>
      </c>
      <c r="CJ20" s="312">
        <f t="shared" si="128"/>
        <v>0</v>
      </c>
      <c r="CK20" s="312">
        <f t="shared" si="128"/>
        <v>0</v>
      </c>
      <c r="CL20" s="312">
        <f t="shared" si="128"/>
        <v>0</v>
      </c>
      <c r="CM20" s="312">
        <f t="shared" si="128"/>
        <v>0</v>
      </c>
      <c r="CN20" s="312">
        <f t="shared" si="128"/>
        <v>0</v>
      </c>
      <c r="CO20" s="316">
        <f>SUM(CC20:CN20)</f>
        <v>0</v>
      </c>
      <c r="CP20" s="312">
        <f aca="true" t="shared" si="129" ref="CP20:DA20">SUM(CP18:CP19)</f>
        <v>0</v>
      </c>
      <c r="CQ20" s="312">
        <f t="shared" si="129"/>
        <v>0</v>
      </c>
      <c r="CR20" s="312">
        <f t="shared" si="129"/>
        <v>0</v>
      </c>
      <c r="CS20" s="312">
        <f t="shared" si="129"/>
        <v>0</v>
      </c>
      <c r="CT20" s="312">
        <f t="shared" si="129"/>
        <v>0</v>
      </c>
      <c r="CU20" s="312">
        <f t="shared" si="129"/>
        <v>0</v>
      </c>
      <c r="CV20" s="312">
        <f t="shared" si="129"/>
        <v>0</v>
      </c>
      <c r="CW20" s="312">
        <f t="shared" si="129"/>
        <v>0</v>
      </c>
      <c r="CX20" s="312">
        <f t="shared" si="129"/>
        <v>0</v>
      </c>
      <c r="CY20" s="312">
        <f t="shared" si="129"/>
        <v>0</v>
      </c>
      <c r="CZ20" s="312">
        <f t="shared" si="129"/>
        <v>0</v>
      </c>
      <c r="DA20" s="312">
        <f t="shared" si="129"/>
        <v>0</v>
      </c>
      <c r="DB20" s="316">
        <f>SUM(CP20:DA20)</f>
        <v>0</v>
      </c>
      <c r="DC20" s="312">
        <f aca="true" t="shared" si="130" ref="DC20:DN20">SUM(DC18:DC19)</f>
        <v>0</v>
      </c>
      <c r="DD20" s="312">
        <f t="shared" si="130"/>
        <v>0</v>
      </c>
      <c r="DE20" s="312">
        <f t="shared" si="130"/>
        <v>0</v>
      </c>
      <c r="DF20" s="312">
        <f t="shared" si="130"/>
        <v>0</v>
      </c>
      <c r="DG20" s="312">
        <f t="shared" si="130"/>
        <v>0</v>
      </c>
      <c r="DH20" s="312">
        <f t="shared" si="130"/>
        <v>0</v>
      </c>
      <c r="DI20" s="312">
        <f t="shared" si="130"/>
        <v>0</v>
      </c>
      <c r="DJ20" s="312">
        <f t="shared" si="130"/>
        <v>0</v>
      </c>
      <c r="DK20" s="312">
        <f t="shared" si="130"/>
        <v>0</v>
      </c>
      <c r="DL20" s="312">
        <f t="shared" si="130"/>
        <v>0</v>
      </c>
      <c r="DM20" s="312">
        <f t="shared" si="130"/>
        <v>0</v>
      </c>
      <c r="DN20" s="312">
        <f t="shared" si="130"/>
        <v>0</v>
      </c>
      <c r="DO20" s="316">
        <f>SUM(DC20:DN20)</f>
        <v>0</v>
      </c>
      <c r="DP20" s="312">
        <f aca="true" t="shared" si="131" ref="DP20:EA20">SUM(DP18:DP19)</f>
        <v>0</v>
      </c>
      <c r="DQ20" s="312">
        <f t="shared" si="131"/>
        <v>0</v>
      </c>
      <c r="DR20" s="312">
        <f t="shared" si="131"/>
        <v>0</v>
      </c>
      <c r="DS20" s="312">
        <f t="shared" si="131"/>
        <v>0</v>
      </c>
      <c r="DT20" s="312">
        <f t="shared" si="131"/>
        <v>0</v>
      </c>
      <c r="DU20" s="312">
        <f t="shared" si="131"/>
        <v>0</v>
      </c>
      <c r="DV20" s="312">
        <f t="shared" si="131"/>
        <v>0</v>
      </c>
      <c r="DW20" s="312">
        <f t="shared" si="131"/>
        <v>0</v>
      </c>
      <c r="DX20" s="312">
        <f t="shared" si="131"/>
        <v>0</v>
      </c>
      <c r="DY20" s="312">
        <f t="shared" si="131"/>
        <v>0</v>
      </c>
      <c r="DZ20" s="312">
        <f t="shared" si="131"/>
        <v>0</v>
      </c>
      <c r="EA20" s="312">
        <f t="shared" si="131"/>
        <v>0</v>
      </c>
      <c r="EB20" s="316">
        <f>SUM(DP20:EA20)</f>
        <v>0</v>
      </c>
      <c r="EC20" s="312">
        <f aca="true" t="shared" si="132" ref="EC20:EN20">SUM(EC18:EC19)</f>
        <v>0</v>
      </c>
      <c r="ED20" s="312">
        <f t="shared" si="132"/>
        <v>0</v>
      </c>
      <c r="EE20" s="312">
        <f t="shared" si="132"/>
        <v>0</v>
      </c>
      <c r="EF20" s="312">
        <f t="shared" si="132"/>
        <v>0</v>
      </c>
      <c r="EG20" s="312">
        <f t="shared" si="132"/>
        <v>0</v>
      </c>
      <c r="EH20" s="312">
        <f t="shared" si="132"/>
        <v>0</v>
      </c>
      <c r="EI20" s="312">
        <f t="shared" si="132"/>
        <v>0</v>
      </c>
      <c r="EJ20" s="312">
        <f t="shared" si="132"/>
        <v>0</v>
      </c>
      <c r="EK20" s="312">
        <f t="shared" si="132"/>
        <v>0</v>
      </c>
      <c r="EL20" s="312">
        <f t="shared" si="132"/>
        <v>0</v>
      </c>
      <c r="EM20" s="312">
        <f t="shared" si="132"/>
        <v>0</v>
      </c>
      <c r="EN20" s="312">
        <f t="shared" si="132"/>
        <v>0</v>
      </c>
      <c r="EO20" s="316">
        <f>SUM(EC20:EN20)</f>
        <v>0</v>
      </c>
    </row>
    <row r="21" spans="2:145" ht="12.75">
      <c r="B21" s="315" t="str">
        <f>Кредит!C29</f>
        <v>Неотплаћена главница - Дин</v>
      </c>
      <c r="C21" s="311">
        <f>C17*$O$1</f>
        <v>0</v>
      </c>
      <c r="D21" s="312">
        <f aca="true" t="shared" si="133" ref="D21:M21">D17*$O$1</f>
        <v>0</v>
      </c>
      <c r="E21" s="312">
        <f t="shared" si="133"/>
        <v>0</v>
      </c>
      <c r="F21" s="312">
        <f t="shared" si="133"/>
        <v>0</v>
      </c>
      <c r="G21" s="312">
        <f t="shared" si="133"/>
        <v>0</v>
      </c>
      <c r="H21" s="312">
        <f t="shared" si="133"/>
        <v>0</v>
      </c>
      <c r="I21" s="312">
        <f t="shared" si="133"/>
        <v>0</v>
      </c>
      <c r="J21" s="312">
        <f t="shared" si="133"/>
        <v>0</v>
      </c>
      <c r="K21" s="312">
        <f t="shared" si="133"/>
        <v>0</v>
      </c>
      <c r="L21" s="312">
        <f t="shared" si="133"/>
        <v>0</v>
      </c>
      <c r="M21" s="312">
        <f t="shared" si="133"/>
        <v>0</v>
      </c>
      <c r="N21" s="312">
        <f>N17*$O$1</f>
        <v>0</v>
      </c>
      <c r="O21" s="316">
        <f>N21</f>
        <v>0</v>
      </c>
      <c r="P21" s="312">
        <f>P17*$AB$1</f>
        <v>0</v>
      </c>
      <c r="Q21" s="312">
        <f aca="true" t="shared" si="134" ref="Q21:AA21">Q17*$AB$1</f>
        <v>0</v>
      </c>
      <c r="R21" s="312">
        <f t="shared" si="134"/>
        <v>0</v>
      </c>
      <c r="S21" s="312">
        <f t="shared" si="134"/>
        <v>0</v>
      </c>
      <c r="T21" s="312">
        <f t="shared" si="134"/>
        <v>0</v>
      </c>
      <c r="U21" s="312">
        <f t="shared" si="134"/>
        <v>0</v>
      </c>
      <c r="V21" s="312">
        <f t="shared" si="134"/>
        <v>0</v>
      </c>
      <c r="W21" s="312">
        <f t="shared" si="134"/>
        <v>0</v>
      </c>
      <c r="X21" s="312">
        <f t="shared" si="134"/>
        <v>0</v>
      </c>
      <c r="Y21" s="312">
        <f t="shared" si="134"/>
        <v>0</v>
      </c>
      <c r="Z21" s="312">
        <f t="shared" si="134"/>
        <v>0</v>
      </c>
      <c r="AA21" s="312">
        <f t="shared" si="134"/>
        <v>0</v>
      </c>
      <c r="AB21" s="316">
        <f>AA21</f>
        <v>0</v>
      </c>
      <c r="AC21" s="312">
        <f>AC17*$AO$1</f>
        <v>0</v>
      </c>
      <c r="AD21" s="312">
        <f aca="true" t="shared" si="135" ref="AD21:AN21">AD17*$AO$1</f>
        <v>0</v>
      </c>
      <c r="AE21" s="312">
        <f t="shared" si="135"/>
        <v>0</v>
      </c>
      <c r="AF21" s="312">
        <f t="shared" si="135"/>
        <v>0</v>
      </c>
      <c r="AG21" s="312">
        <f t="shared" si="135"/>
        <v>0</v>
      </c>
      <c r="AH21" s="312">
        <f t="shared" si="135"/>
        <v>0</v>
      </c>
      <c r="AI21" s="312">
        <f t="shared" si="135"/>
        <v>0</v>
      </c>
      <c r="AJ21" s="312">
        <f t="shared" si="135"/>
        <v>0</v>
      </c>
      <c r="AK21" s="312">
        <f t="shared" si="135"/>
        <v>0</v>
      </c>
      <c r="AL21" s="312">
        <f t="shared" si="135"/>
        <v>0</v>
      </c>
      <c r="AM21" s="312">
        <f t="shared" si="135"/>
        <v>0</v>
      </c>
      <c r="AN21" s="312">
        <f t="shared" si="135"/>
        <v>0</v>
      </c>
      <c r="AO21" s="316">
        <f>AN21</f>
        <v>0</v>
      </c>
      <c r="AP21" s="312">
        <f>AP17*$BB$1</f>
        <v>0</v>
      </c>
      <c r="AQ21" s="312">
        <f aca="true" t="shared" si="136" ref="AQ21:BA21">AQ17*$BB$1</f>
        <v>0</v>
      </c>
      <c r="AR21" s="312">
        <f t="shared" si="136"/>
        <v>0</v>
      </c>
      <c r="AS21" s="312">
        <f t="shared" si="136"/>
        <v>0</v>
      </c>
      <c r="AT21" s="312">
        <f t="shared" si="136"/>
        <v>0</v>
      </c>
      <c r="AU21" s="312">
        <f t="shared" si="136"/>
        <v>0</v>
      </c>
      <c r="AV21" s="312">
        <f t="shared" si="136"/>
        <v>0</v>
      </c>
      <c r="AW21" s="312">
        <f t="shared" si="136"/>
        <v>0</v>
      </c>
      <c r="AX21" s="312">
        <f t="shared" si="136"/>
        <v>0</v>
      </c>
      <c r="AY21" s="312">
        <f t="shared" si="136"/>
        <v>0</v>
      </c>
      <c r="AZ21" s="312">
        <f t="shared" si="136"/>
        <v>0</v>
      </c>
      <c r="BA21" s="312">
        <f t="shared" si="136"/>
        <v>0</v>
      </c>
      <c r="BB21" s="316">
        <f>BA21</f>
        <v>0</v>
      </c>
      <c r="BC21" s="312">
        <f>BC17*$BO$1</f>
        <v>0</v>
      </c>
      <c r="BD21" s="312">
        <f aca="true" t="shared" si="137" ref="BD21:BN21">BD17*$BO$1</f>
        <v>0</v>
      </c>
      <c r="BE21" s="312">
        <f t="shared" si="137"/>
        <v>0</v>
      </c>
      <c r="BF21" s="312">
        <f t="shared" si="137"/>
        <v>0</v>
      </c>
      <c r="BG21" s="312">
        <f t="shared" si="137"/>
        <v>0</v>
      </c>
      <c r="BH21" s="312">
        <f t="shared" si="137"/>
        <v>0</v>
      </c>
      <c r="BI21" s="312">
        <f t="shared" si="137"/>
        <v>0</v>
      </c>
      <c r="BJ21" s="312">
        <f t="shared" si="137"/>
        <v>0</v>
      </c>
      <c r="BK21" s="312">
        <f t="shared" si="137"/>
        <v>0</v>
      </c>
      <c r="BL21" s="312">
        <f t="shared" si="137"/>
        <v>0</v>
      </c>
      <c r="BM21" s="312">
        <f t="shared" si="137"/>
        <v>0</v>
      </c>
      <c r="BN21" s="312">
        <f t="shared" si="137"/>
        <v>0</v>
      </c>
      <c r="BO21" s="316">
        <f>BN21</f>
        <v>0</v>
      </c>
      <c r="BP21" s="312">
        <f>BP17*$CB$1</f>
        <v>0</v>
      </c>
      <c r="BQ21" s="312">
        <f aca="true" t="shared" si="138" ref="BQ21:CA21">BQ17*$CB$1</f>
        <v>0</v>
      </c>
      <c r="BR21" s="312">
        <f t="shared" si="138"/>
        <v>0</v>
      </c>
      <c r="BS21" s="312">
        <f t="shared" si="138"/>
        <v>0</v>
      </c>
      <c r="BT21" s="312">
        <f t="shared" si="138"/>
        <v>0</v>
      </c>
      <c r="BU21" s="312">
        <f t="shared" si="138"/>
        <v>0</v>
      </c>
      <c r="BV21" s="312">
        <f t="shared" si="138"/>
        <v>0</v>
      </c>
      <c r="BW21" s="312">
        <f t="shared" si="138"/>
        <v>0</v>
      </c>
      <c r="BX21" s="312">
        <f t="shared" si="138"/>
        <v>0</v>
      </c>
      <c r="BY21" s="312">
        <f t="shared" si="138"/>
        <v>0</v>
      </c>
      <c r="BZ21" s="312">
        <f t="shared" si="138"/>
        <v>0</v>
      </c>
      <c r="CA21" s="312">
        <f t="shared" si="138"/>
        <v>0</v>
      </c>
      <c r="CB21" s="316">
        <f>CA21</f>
        <v>0</v>
      </c>
      <c r="CC21" s="312">
        <f aca="true" t="shared" si="139" ref="CC21:CN21">CC17*$CO$1</f>
        <v>0</v>
      </c>
      <c r="CD21" s="312">
        <f t="shared" si="139"/>
        <v>0</v>
      </c>
      <c r="CE21" s="312">
        <f t="shared" si="139"/>
        <v>0</v>
      </c>
      <c r="CF21" s="312">
        <f t="shared" si="139"/>
        <v>0</v>
      </c>
      <c r="CG21" s="312">
        <f t="shared" si="139"/>
        <v>0</v>
      </c>
      <c r="CH21" s="312">
        <f t="shared" si="139"/>
        <v>0</v>
      </c>
      <c r="CI21" s="312">
        <f t="shared" si="139"/>
        <v>0</v>
      </c>
      <c r="CJ21" s="312">
        <f t="shared" si="139"/>
        <v>0</v>
      </c>
      <c r="CK21" s="312">
        <f t="shared" si="139"/>
        <v>0</v>
      </c>
      <c r="CL21" s="312">
        <f t="shared" si="139"/>
        <v>0</v>
      </c>
      <c r="CM21" s="312">
        <f t="shared" si="139"/>
        <v>0</v>
      </c>
      <c r="CN21" s="312">
        <f t="shared" si="139"/>
        <v>0</v>
      </c>
      <c r="CO21" s="316">
        <f>CN21</f>
        <v>0</v>
      </c>
      <c r="CP21" s="312">
        <f>CP17*$DB$1</f>
        <v>0</v>
      </c>
      <c r="CQ21" s="312">
        <f aca="true" t="shared" si="140" ref="CQ21:DA21">CQ17*$DB$1</f>
        <v>0</v>
      </c>
      <c r="CR21" s="312">
        <f t="shared" si="140"/>
        <v>0</v>
      </c>
      <c r="CS21" s="312">
        <f t="shared" si="140"/>
        <v>0</v>
      </c>
      <c r="CT21" s="312">
        <f t="shared" si="140"/>
        <v>0</v>
      </c>
      <c r="CU21" s="312">
        <f t="shared" si="140"/>
        <v>0</v>
      </c>
      <c r="CV21" s="312">
        <f t="shared" si="140"/>
        <v>0</v>
      </c>
      <c r="CW21" s="312">
        <f t="shared" si="140"/>
        <v>0</v>
      </c>
      <c r="CX21" s="312">
        <f t="shared" si="140"/>
        <v>0</v>
      </c>
      <c r="CY21" s="312">
        <f t="shared" si="140"/>
        <v>0</v>
      </c>
      <c r="CZ21" s="312">
        <f t="shared" si="140"/>
        <v>0</v>
      </c>
      <c r="DA21" s="312">
        <f t="shared" si="140"/>
        <v>0</v>
      </c>
      <c r="DB21" s="316">
        <f>DA21</f>
        <v>0</v>
      </c>
      <c r="DC21" s="312">
        <f>DC17*$DO$1</f>
        <v>0</v>
      </c>
      <c r="DD21" s="312">
        <f aca="true" t="shared" si="141" ref="DD21:DN21">DD17*$DO$1</f>
        <v>0</v>
      </c>
      <c r="DE21" s="312">
        <f t="shared" si="141"/>
        <v>0</v>
      </c>
      <c r="DF21" s="312">
        <f t="shared" si="141"/>
        <v>0</v>
      </c>
      <c r="DG21" s="312">
        <f t="shared" si="141"/>
        <v>0</v>
      </c>
      <c r="DH21" s="312">
        <f t="shared" si="141"/>
        <v>0</v>
      </c>
      <c r="DI21" s="312">
        <f t="shared" si="141"/>
        <v>0</v>
      </c>
      <c r="DJ21" s="312">
        <f t="shared" si="141"/>
        <v>0</v>
      </c>
      <c r="DK21" s="312">
        <f t="shared" si="141"/>
        <v>0</v>
      </c>
      <c r="DL21" s="312">
        <f t="shared" si="141"/>
        <v>0</v>
      </c>
      <c r="DM21" s="312">
        <f t="shared" si="141"/>
        <v>0</v>
      </c>
      <c r="DN21" s="312">
        <f t="shared" si="141"/>
        <v>0</v>
      </c>
      <c r="DO21" s="316">
        <f>DN21</f>
        <v>0</v>
      </c>
      <c r="DP21" s="312">
        <f>DP17*$EB$1</f>
        <v>0</v>
      </c>
      <c r="DQ21" s="312">
        <f aca="true" t="shared" si="142" ref="DQ21:EA21">DQ17*$EB$1</f>
        <v>0</v>
      </c>
      <c r="DR21" s="312">
        <f t="shared" si="142"/>
        <v>0</v>
      </c>
      <c r="DS21" s="312">
        <f t="shared" si="142"/>
        <v>0</v>
      </c>
      <c r="DT21" s="312">
        <f t="shared" si="142"/>
        <v>0</v>
      </c>
      <c r="DU21" s="312">
        <f t="shared" si="142"/>
        <v>0</v>
      </c>
      <c r="DV21" s="312">
        <f t="shared" si="142"/>
        <v>0</v>
      </c>
      <c r="DW21" s="312">
        <f t="shared" si="142"/>
        <v>0</v>
      </c>
      <c r="DX21" s="312">
        <f t="shared" si="142"/>
        <v>0</v>
      </c>
      <c r="DY21" s="312">
        <f t="shared" si="142"/>
        <v>0</v>
      </c>
      <c r="DZ21" s="312">
        <f t="shared" si="142"/>
        <v>0</v>
      </c>
      <c r="EA21" s="312">
        <f t="shared" si="142"/>
        <v>0</v>
      </c>
      <c r="EB21" s="316">
        <f>EA21</f>
        <v>0</v>
      </c>
      <c r="EC21" s="312">
        <f>EC17*$EO$1</f>
        <v>0</v>
      </c>
      <c r="ED21" s="312">
        <f aca="true" t="shared" si="143" ref="ED21:EN21">ED17*$EO$1</f>
        <v>0</v>
      </c>
      <c r="EE21" s="312">
        <f t="shared" si="143"/>
        <v>0</v>
      </c>
      <c r="EF21" s="312">
        <f t="shared" si="143"/>
        <v>0</v>
      </c>
      <c r="EG21" s="312">
        <f t="shared" si="143"/>
        <v>0</v>
      </c>
      <c r="EH21" s="312">
        <f t="shared" si="143"/>
        <v>0</v>
      </c>
      <c r="EI21" s="312">
        <f t="shared" si="143"/>
        <v>0</v>
      </c>
      <c r="EJ21" s="312">
        <f t="shared" si="143"/>
        <v>0</v>
      </c>
      <c r="EK21" s="312">
        <f t="shared" si="143"/>
        <v>0</v>
      </c>
      <c r="EL21" s="312">
        <f t="shared" si="143"/>
        <v>0</v>
      </c>
      <c r="EM21" s="312">
        <f t="shared" si="143"/>
        <v>0</v>
      </c>
      <c r="EN21" s="312">
        <f t="shared" si="143"/>
        <v>0</v>
      </c>
      <c r="EO21" s="316">
        <f>EN21</f>
        <v>0</v>
      </c>
    </row>
    <row r="22" spans="1:145" ht="38.25">
      <c r="A22" s="318" t="str">
        <f>$A$4</f>
        <v>Камтана стопа (месечна)</v>
      </c>
      <c r="B22" s="201" t="str">
        <f>Кредит!C33</f>
        <v>Кредит 3</v>
      </c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99"/>
      <c r="AU22" s="299"/>
      <c r="AV22" s="299"/>
      <c r="AW22" s="299"/>
      <c r="AX22" s="299"/>
      <c r="AY22" s="299"/>
      <c r="AZ22" s="299"/>
      <c r="BA22" s="299"/>
      <c r="BB22" s="299"/>
      <c r="BC22" s="299"/>
      <c r="BD22" s="299"/>
      <c r="BE22" s="299"/>
      <c r="BF22" s="299"/>
      <c r="BG22" s="299"/>
      <c r="BH22" s="299"/>
      <c r="BI22" s="299"/>
      <c r="BJ22" s="299"/>
      <c r="BK22" s="299"/>
      <c r="BL22" s="299"/>
      <c r="BM22" s="299"/>
      <c r="BN22" s="299"/>
      <c r="BO22" s="299"/>
      <c r="BP22" s="299"/>
      <c r="BQ22" s="299"/>
      <c r="BR22" s="299"/>
      <c r="BS22" s="299"/>
      <c r="BT22" s="299"/>
      <c r="BU22" s="299"/>
      <c r="BV22" s="299"/>
      <c r="BW22" s="299"/>
      <c r="BX22" s="299"/>
      <c r="BY22" s="299"/>
      <c r="BZ22" s="299"/>
      <c r="CA22" s="299"/>
      <c r="CB22" s="299"/>
      <c r="CC22" s="299"/>
      <c r="CD22" s="299"/>
      <c r="CE22" s="299"/>
      <c r="CF22" s="299"/>
      <c r="CG22" s="299"/>
      <c r="CH22" s="299"/>
      <c r="CI22" s="299"/>
      <c r="CJ22" s="299"/>
      <c r="CK22" s="299"/>
      <c r="CL22" s="299"/>
      <c r="CM22" s="299"/>
      <c r="CN22" s="299"/>
      <c r="CO22" s="299"/>
      <c r="CP22" s="299"/>
      <c r="CQ22" s="299"/>
      <c r="CR22" s="299"/>
      <c r="CS22" s="299"/>
      <c r="CT22" s="299"/>
      <c r="CU22" s="299"/>
      <c r="CV22" s="299"/>
      <c r="CW22" s="299"/>
      <c r="CX22" s="299"/>
      <c r="CY22" s="299"/>
      <c r="CZ22" s="299"/>
      <c r="DA22" s="299"/>
      <c r="DB22" s="299"/>
      <c r="DC22" s="299"/>
      <c r="DD22" s="299"/>
      <c r="DE22" s="299"/>
      <c r="DF22" s="299"/>
      <c r="DG22" s="299"/>
      <c r="DH22" s="299"/>
      <c r="DI22" s="299"/>
      <c r="DJ22" s="299"/>
      <c r="DK22" s="299"/>
      <c r="DL22" s="299"/>
      <c r="DM22" s="299"/>
      <c r="DN22" s="299"/>
      <c r="DO22" s="299"/>
      <c r="DP22" s="299"/>
      <c r="DQ22" s="299"/>
      <c r="DR22" s="299"/>
      <c r="DS22" s="299"/>
      <c r="DT22" s="299"/>
      <c r="DU22" s="299"/>
      <c r="DV22" s="299"/>
      <c r="DW22" s="299"/>
      <c r="DX22" s="299"/>
      <c r="DY22" s="299"/>
      <c r="DZ22" s="299"/>
      <c r="EA22" s="299"/>
      <c r="EB22" s="299"/>
      <c r="EC22" s="299"/>
      <c r="ED22" s="299"/>
      <c r="EE22" s="299"/>
      <c r="EF22" s="299"/>
      <c r="EG22" s="299"/>
      <c r="EH22" s="299"/>
      <c r="EI22" s="299"/>
      <c r="EJ22" s="299"/>
      <c r="EK22" s="299"/>
      <c r="EL22" s="299"/>
      <c r="EM22" s="299"/>
      <c r="EN22" s="299"/>
      <c r="EO22" s="299"/>
    </row>
    <row r="23" spans="1:145" ht="12.75">
      <c r="A23" s="309">
        <f>Кредит!$B35/12</f>
        <v>0</v>
      </c>
      <c r="B23" s="310" t="str">
        <f>Кредит!C35</f>
        <v>Камата - Евро</v>
      </c>
      <c r="C23" s="311"/>
      <c r="D23" s="312">
        <f aca="true" t="shared" si="144" ref="D23:N23">IF(C26&lt;1,0,C26*$A$5)</f>
        <v>0</v>
      </c>
      <c r="E23" s="312">
        <f t="shared" si="144"/>
        <v>0</v>
      </c>
      <c r="F23" s="312">
        <f t="shared" si="144"/>
        <v>0</v>
      </c>
      <c r="G23" s="312">
        <f t="shared" si="144"/>
        <v>0</v>
      </c>
      <c r="H23" s="312">
        <f t="shared" si="144"/>
        <v>0</v>
      </c>
      <c r="I23" s="312">
        <f t="shared" si="144"/>
        <v>0</v>
      </c>
      <c r="J23" s="312">
        <f t="shared" si="144"/>
        <v>0</v>
      </c>
      <c r="K23" s="312">
        <f t="shared" si="144"/>
        <v>0</v>
      </c>
      <c r="L23" s="312">
        <f t="shared" si="144"/>
        <v>0</v>
      </c>
      <c r="M23" s="312">
        <f t="shared" si="144"/>
        <v>0</v>
      </c>
      <c r="N23" s="312">
        <f t="shared" si="144"/>
        <v>0</v>
      </c>
      <c r="O23" s="313">
        <f>SUM(C23:N23)</f>
        <v>0</v>
      </c>
      <c r="P23" s="312">
        <f aca="true" t="shared" si="145" ref="P23:AA23">IF(O26&lt;1,0,O26*$A$5)</f>
        <v>0</v>
      </c>
      <c r="Q23" s="312">
        <f t="shared" si="145"/>
        <v>0</v>
      </c>
      <c r="R23" s="312">
        <f t="shared" si="145"/>
        <v>0</v>
      </c>
      <c r="S23" s="312">
        <f t="shared" si="145"/>
        <v>0</v>
      </c>
      <c r="T23" s="312">
        <f t="shared" si="145"/>
        <v>0</v>
      </c>
      <c r="U23" s="312">
        <f t="shared" si="145"/>
        <v>0</v>
      </c>
      <c r="V23" s="312">
        <f t="shared" si="145"/>
        <v>0</v>
      </c>
      <c r="W23" s="312">
        <f t="shared" si="145"/>
        <v>0</v>
      </c>
      <c r="X23" s="312">
        <f t="shared" si="145"/>
        <v>0</v>
      </c>
      <c r="Y23" s="312">
        <f t="shared" si="145"/>
        <v>0</v>
      </c>
      <c r="Z23" s="312">
        <f t="shared" si="145"/>
        <v>0</v>
      </c>
      <c r="AA23" s="312">
        <f t="shared" si="145"/>
        <v>0</v>
      </c>
      <c r="AB23" s="313">
        <f>SUM(P23:AA23)</f>
        <v>0</v>
      </c>
      <c r="AC23" s="312">
        <f aca="true" t="shared" si="146" ref="AC23:AN23">IF(AB26&lt;1,0,AB26*$A$5)</f>
        <v>0</v>
      </c>
      <c r="AD23" s="312">
        <f t="shared" si="146"/>
        <v>0</v>
      </c>
      <c r="AE23" s="312">
        <f t="shared" si="146"/>
        <v>0</v>
      </c>
      <c r="AF23" s="312">
        <f t="shared" si="146"/>
        <v>0</v>
      </c>
      <c r="AG23" s="312">
        <f t="shared" si="146"/>
        <v>0</v>
      </c>
      <c r="AH23" s="312">
        <f t="shared" si="146"/>
        <v>0</v>
      </c>
      <c r="AI23" s="312">
        <f t="shared" si="146"/>
        <v>0</v>
      </c>
      <c r="AJ23" s="312">
        <f t="shared" si="146"/>
        <v>0</v>
      </c>
      <c r="AK23" s="312">
        <f t="shared" si="146"/>
        <v>0</v>
      </c>
      <c r="AL23" s="312">
        <f t="shared" si="146"/>
        <v>0</v>
      </c>
      <c r="AM23" s="312">
        <f t="shared" si="146"/>
        <v>0</v>
      </c>
      <c r="AN23" s="312">
        <f t="shared" si="146"/>
        <v>0</v>
      </c>
      <c r="AO23" s="313">
        <f>SUM(AC23:AN23)</f>
        <v>0</v>
      </c>
      <c r="AP23" s="312">
        <f aca="true" t="shared" si="147" ref="AP23:BA23">IF(AO26&lt;1,0,AO26*$A$5)</f>
        <v>0</v>
      </c>
      <c r="AQ23" s="312">
        <f t="shared" si="147"/>
        <v>0</v>
      </c>
      <c r="AR23" s="312">
        <f t="shared" si="147"/>
        <v>0</v>
      </c>
      <c r="AS23" s="312">
        <f t="shared" si="147"/>
        <v>0</v>
      </c>
      <c r="AT23" s="312">
        <f t="shared" si="147"/>
        <v>0</v>
      </c>
      <c r="AU23" s="312">
        <f t="shared" si="147"/>
        <v>0</v>
      </c>
      <c r="AV23" s="312">
        <f t="shared" si="147"/>
        <v>0</v>
      </c>
      <c r="AW23" s="312">
        <f t="shared" si="147"/>
        <v>0</v>
      </c>
      <c r="AX23" s="312">
        <f t="shared" si="147"/>
        <v>0</v>
      </c>
      <c r="AY23" s="312">
        <f t="shared" si="147"/>
        <v>0</v>
      </c>
      <c r="AZ23" s="312">
        <f t="shared" si="147"/>
        <v>0</v>
      </c>
      <c r="BA23" s="312">
        <f t="shared" si="147"/>
        <v>0</v>
      </c>
      <c r="BB23" s="313">
        <f>SUM(AP23:BA23)</f>
        <v>0</v>
      </c>
      <c r="BC23" s="312">
        <f aca="true" t="shared" si="148" ref="BC23:BN23">IF(BB26&lt;1,0,BB26*$A$5)</f>
        <v>0</v>
      </c>
      <c r="BD23" s="312">
        <f t="shared" si="148"/>
        <v>0</v>
      </c>
      <c r="BE23" s="312">
        <f t="shared" si="148"/>
        <v>0</v>
      </c>
      <c r="BF23" s="312">
        <f t="shared" si="148"/>
        <v>0</v>
      </c>
      <c r="BG23" s="312">
        <f t="shared" si="148"/>
        <v>0</v>
      </c>
      <c r="BH23" s="312">
        <f t="shared" si="148"/>
        <v>0</v>
      </c>
      <c r="BI23" s="312">
        <f t="shared" si="148"/>
        <v>0</v>
      </c>
      <c r="BJ23" s="312">
        <f t="shared" si="148"/>
        <v>0</v>
      </c>
      <c r="BK23" s="312">
        <f t="shared" si="148"/>
        <v>0</v>
      </c>
      <c r="BL23" s="312">
        <f t="shared" si="148"/>
        <v>0</v>
      </c>
      <c r="BM23" s="312">
        <f t="shared" si="148"/>
        <v>0</v>
      </c>
      <c r="BN23" s="312">
        <f t="shared" si="148"/>
        <v>0</v>
      </c>
      <c r="BO23" s="313">
        <f>SUM(BC23:BN23)</f>
        <v>0</v>
      </c>
      <c r="BP23" s="312">
        <f aca="true" t="shared" si="149" ref="BP23:CA23">IF(BO26&lt;1,0,BO26*$A$5)</f>
        <v>0</v>
      </c>
      <c r="BQ23" s="312">
        <f t="shared" si="149"/>
        <v>0</v>
      </c>
      <c r="BR23" s="312">
        <f t="shared" si="149"/>
        <v>0</v>
      </c>
      <c r="BS23" s="312">
        <f t="shared" si="149"/>
        <v>0</v>
      </c>
      <c r="BT23" s="312">
        <f t="shared" si="149"/>
        <v>0</v>
      </c>
      <c r="BU23" s="312">
        <f t="shared" si="149"/>
        <v>0</v>
      </c>
      <c r="BV23" s="312">
        <f t="shared" si="149"/>
        <v>0</v>
      </c>
      <c r="BW23" s="312">
        <f t="shared" si="149"/>
        <v>0</v>
      </c>
      <c r="BX23" s="312">
        <f t="shared" si="149"/>
        <v>0</v>
      </c>
      <c r="BY23" s="312">
        <f t="shared" si="149"/>
        <v>0</v>
      </c>
      <c r="BZ23" s="312">
        <f t="shared" si="149"/>
        <v>0</v>
      </c>
      <c r="CA23" s="312">
        <f t="shared" si="149"/>
        <v>0</v>
      </c>
      <c r="CB23" s="313">
        <f>SUM(BP23:CA23)</f>
        <v>0</v>
      </c>
      <c r="CC23" s="312">
        <f aca="true" t="shared" si="150" ref="CC23:CN23">IF(CB26&lt;1,0,CB26*$A$5)</f>
        <v>0</v>
      </c>
      <c r="CD23" s="312">
        <f t="shared" si="150"/>
        <v>0</v>
      </c>
      <c r="CE23" s="312">
        <f t="shared" si="150"/>
        <v>0</v>
      </c>
      <c r="CF23" s="312">
        <f t="shared" si="150"/>
        <v>0</v>
      </c>
      <c r="CG23" s="312">
        <f t="shared" si="150"/>
        <v>0</v>
      </c>
      <c r="CH23" s="312">
        <f t="shared" si="150"/>
        <v>0</v>
      </c>
      <c r="CI23" s="312">
        <f t="shared" si="150"/>
        <v>0</v>
      </c>
      <c r="CJ23" s="312">
        <f t="shared" si="150"/>
        <v>0</v>
      </c>
      <c r="CK23" s="312">
        <f t="shared" si="150"/>
        <v>0</v>
      </c>
      <c r="CL23" s="312">
        <f t="shared" si="150"/>
        <v>0</v>
      </c>
      <c r="CM23" s="312">
        <f t="shared" si="150"/>
        <v>0</v>
      </c>
      <c r="CN23" s="312">
        <f t="shared" si="150"/>
        <v>0</v>
      </c>
      <c r="CO23" s="313">
        <f>SUM(CC23:CN23)</f>
        <v>0</v>
      </c>
      <c r="CP23" s="312">
        <f aca="true" t="shared" si="151" ref="CP23:DA23">IF(CO26&lt;1,0,CO26*$A$5)</f>
        <v>0</v>
      </c>
      <c r="CQ23" s="312">
        <f t="shared" si="151"/>
        <v>0</v>
      </c>
      <c r="CR23" s="312">
        <f t="shared" si="151"/>
        <v>0</v>
      </c>
      <c r="CS23" s="312">
        <f t="shared" si="151"/>
        <v>0</v>
      </c>
      <c r="CT23" s="312">
        <f t="shared" si="151"/>
        <v>0</v>
      </c>
      <c r="CU23" s="312">
        <f t="shared" si="151"/>
        <v>0</v>
      </c>
      <c r="CV23" s="312">
        <f t="shared" si="151"/>
        <v>0</v>
      </c>
      <c r="CW23" s="312">
        <f t="shared" si="151"/>
        <v>0</v>
      </c>
      <c r="CX23" s="312">
        <f t="shared" si="151"/>
        <v>0</v>
      </c>
      <c r="CY23" s="312">
        <f t="shared" si="151"/>
        <v>0</v>
      </c>
      <c r="CZ23" s="312">
        <f t="shared" si="151"/>
        <v>0</v>
      </c>
      <c r="DA23" s="312">
        <f t="shared" si="151"/>
        <v>0</v>
      </c>
      <c r="DB23" s="313">
        <f>SUM(CP23:DA23)</f>
        <v>0</v>
      </c>
      <c r="DC23" s="312">
        <f aca="true" t="shared" si="152" ref="DC23:DN23">IF(DB26&lt;1,0,DB26*$A$5)</f>
        <v>0</v>
      </c>
      <c r="DD23" s="312">
        <f t="shared" si="152"/>
        <v>0</v>
      </c>
      <c r="DE23" s="312">
        <f t="shared" si="152"/>
        <v>0</v>
      </c>
      <c r="DF23" s="312">
        <f t="shared" si="152"/>
        <v>0</v>
      </c>
      <c r="DG23" s="312">
        <f t="shared" si="152"/>
        <v>0</v>
      </c>
      <c r="DH23" s="312">
        <f t="shared" si="152"/>
        <v>0</v>
      </c>
      <c r="DI23" s="312">
        <f t="shared" si="152"/>
        <v>0</v>
      </c>
      <c r="DJ23" s="312">
        <f t="shared" si="152"/>
        <v>0</v>
      </c>
      <c r="DK23" s="312">
        <f t="shared" si="152"/>
        <v>0</v>
      </c>
      <c r="DL23" s="312">
        <f t="shared" si="152"/>
        <v>0</v>
      </c>
      <c r="DM23" s="312">
        <f t="shared" si="152"/>
        <v>0</v>
      </c>
      <c r="DN23" s="312">
        <f t="shared" si="152"/>
        <v>0</v>
      </c>
      <c r="DO23" s="313">
        <f>SUM(DC23:DN23)</f>
        <v>0</v>
      </c>
      <c r="DP23" s="312">
        <f aca="true" t="shared" si="153" ref="DP23:EA23">IF(DO26&lt;1,0,DO26*$A$5)</f>
        <v>0</v>
      </c>
      <c r="DQ23" s="312">
        <f t="shared" si="153"/>
        <v>0</v>
      </c>
      <c r="DR23" s="312">
        <f t="shared" si="153"/>
        <v>0</v>
      </c>
      <c r="DS23" s="312">
        <f t="shared" si="153"/>
        <v>0</v>
      </c>
      <c r="DT23" s="312">
        <f t="shared" si="153"/>
        <v>0</v>
      </c>
      <c r="DU23" s="312">
        <f t="shared" si="153"/>
        <v>0</v>
      </c>
      <c r="DV23" s="312">
        <f t="shared" si="153"/>
        <v>0</v>
      </c>
      <c r="DW23" s="312">
        <f t="shared" si="153"/>
        <v>0</v>
      </c>
      <c r="DX23" s="312">
        <f t="shared" si="153"/>
        <v>0</v>
      </c>
      <c r="DY23" s="312">
        <f t="shared" si="153"/>
        <v>0</v>
      </c>
      <c r="DZ23" s="312">
        <f t="shared" si="153"/>
        <v>0</v>
      </c>
      <c r="EA23" s="312">
        <f t="shared" si="153"/>
        <v>0</v>
      </c>
      <c r="EB23" s="313">
        <f>SUM(DP23:EA23)</f>
        <v>0</v>
      </c>
      <c r="EC23" s="312">
        <f aca="true" t="shared" si="154" ref="EC23:EN23">IF(EB26&lt;1,0,EB26*$A$5)</f>
        <v>0</v>
      </c>
      <c r="ED23" s="312">
        <f t="shared" si="154"/>
        <v>0</v>
      </c>
      <c r="EE23" s="312">
        <f t="shared" si="154"/>
        <v>0</v>
      </c>
      <c r="EF23" s="312">
        <f t="shared" si="154"/>
        <v>0</v>
      </c>
      <c r="EG23" s="312">
        <f t="shared" si="154"/>
        <v>0</v>
      </c>
      <c r="EH23" s="312">
        <f t="shared" si="154"/>
        <v>0</v>
      </c>
      <c r="EI23" s="312">
        <f t="shared" si="154"/>
        <v>0</v>
      </c>
      <c r="EJ23" s="312">
        <f t="shared" si="154"/>
        <v>0</v>
      </c>
      <c r="EK23" s="312">
        <f t="shared" si="154"/>
        <v>0</v>
      </c>
      <c r="EL23" s="312">
        <f t="shared" si="154"/>
        <v>0</v>
      </c>
      <c r="EM23" s="312">
        <f t="shared" si="154"/>
        <v>0</v>
      </c>
      <c r="EN23" s="312">
        <f t="shared" si="154"/>
        <v>0</v>
      </c>
      <c r="EO23" s="313">
        <f>SUM(EC23:EN23)</f>
        <v>0</v>
      </c>
    </row>
    <row r="24" spans="2:145" ht="12.75">
      <c r="B24" s="314" t="str">
        <f>Кредит!C36</f>
        <v>Главница - Евро</v>
      </c>
      <c r="C24" s="311" t="e">
        <f>IF($O$2&lt;Кредит!$B41,0,IF(C$3&lt;Кредит!$B42,0,Кредит!$B43/12))</f>
        <v>#DIV/0!</v>
      </c>
      <c r="D24" s="312">
        <f>IF(C26&lt;1,0,IF(C24=Кредит!$B43/12,Кредит!$B43/12,IF($O$2&lt;Кредит!$B41,0,IF(D$3&lt;Кредит!$B42,0,Кредит!$B43/12))))</f>
        <v>0</v>
      </c>
      <c r="E24" s="312">
        <f>IF(D26&lt;1,0,IF(D24=Кредит!$B43/12,Кредит!$B43/12,IF($O$2&lt;Кредит!$B41,0,IF(E$3&lt;Кредит!$B42,0,Кредит!$B43/12))))</f>
        <v>0</v>
      </c>
      <c r="F24" s="312">
        <f>IF(E26&lt;1,0,IF(E24=Кредит!$B43/12,Кредит!$B43/12,IF($O$2&lt;Кредит!$B41,0,IF(F$3&lt;Кредит!$B42,0,Кредит!$B43/12))))</f>
        <v>0</v>
      </c>
      <c r="G24" s="312">
        <f>IF(F26&lt;1,0,IF(F24=Кредит!$B43/12,Кредит!$B43/12,IF($O$2&lt;Кредит!$B41,0,IF(G$3&lt;Кредит!$B42,0,Кредит!$B43/12))))</f>
        <v>0</v>
      </c>
      <c r="H24" s="312">
        <f>IF(G26&lt;1,0,IF(G24=Кредит!$B43/12,Кредит!$B43/12,IF($O$2&lt;Кредит!$B41,0,IF(H$3&lt;Кредит!$B42,0,Кредит!$B43/12))))</f>
        <v>0</v>
      </c>
      <c r="I24" s="312">
        <f>IF(H26&lt;1,0,IF(H24=Кредит!$B43/12,Кредит!$B43/12,IF($O$2&lt;Кредит!$B41,0,IF(I$3&lt;Кредит!$B42,0,Кредит!$B43/12))))</f>
        <v>0</v>
      </c>
      <c r="J24" s="312">
        <f>IF(I26&lt;1,0,IF(I24=Кредит!$B43/12,Кредит!$B43/12,IF($O$2&lt;Кредит!$B41,0,IF(J$3&lt;Кредит!$B42,0,Кредит!$B43/12))))</f>
        <v>0</v>
      </c>
      <c r="K24" s="312">
        <f>IF(J26&lt;1,0,IF(J24=Кредит!$B43/12,Кредит!$B43/12,IF($O$2&lt;Кредит!$B41,0,IF(K$3&lt;Кредит!$B42,0,Кредит!$B43/12))))</f>
        <v>0</v>
      </c>
      <c r="L24" s="312">
        <f>IF(K26&lt;1,0,IF(K24=Кредит!$B43/12,Кредит!$B43/12,IF($O$2&lt;Кредит!$B41,0,IF(L$3&lt;Кредит!$B42,0,Кредит!$B43/12))))</f>
        <v>0</v>
      </c>
      <c r="M24" s="312">
        <f>IF(L26&lt;1,0,IF(L24=Кредит!$B43/12,Кредит!$B43/12,IF($O$2&lt;Кредит!$B41,0,IF(M$3&lt;Кредит!$B42,0,Кредит!$B43/12))))</f>
        <v>0</v>
      </c>
      <c r="N24" s="312">
        <f>IF(M26&lt;1,0,IF(M24=Кредит!$B43/12,Кредит!$B43/12,IF($O$2&lt;Кредит!$B41,0,IF(N$3&lt;Кредит!$B42,0,Кредит!$B43/12))))</f>
        <v>0</v>
      </c>
      <c r="O24" s="313" t="e">
        <f>SUM(C24:N24)</f>
        <v>#DIV/0!</v>
      </c>
      <c r="P24" s="312">
        <f>IF(O26&lt;1,0,IF(N24=Кредит!$B43/12,Кредит!$B43/12,IF($AB$2&lt;Кредит!$B41,0,IF(P$3&lt;Кредит!$B42,0,Кредит!$B43/12))))</f>
        <v>0</v>
      </c>
      <c r="Q24" s="312">
        <f>IF(P26&lt;1,0,IF(P24=Кредит!$B43/12,Кредит!$B43/12,IF($AB$2&lt;Кредит!$B41,0,IF(Q$3&lt;Кредит!$B42,0,Кредит!$B43/12))))</f>
        <v>0</v>
      </c>
      <c r="R24" s="312">
        <f>IF(Q26&lt;1,0,IF(Q24=Кредит!$B43/12,Кредит!$B43/12,IF($AB$2&lt;Кредит!$B41,0,IF(R$3&lt;Кредит!$B42,0,Кредит!$B43/12))))</f>
        <v>0</v>
      </c>
      <c r="S24" s="312">
        <f>IF(R26&lt;1,0,IF(R24=Кредит!$B43/12,Кредит!$B43/12,IF($AB$2&lt;Кредит!$B41,0,IF(S$3&lt;Кредит!$B42,0,Кредит!$B43/12))))</f>
        <v>0</v>
      </c>
      <c r="T24" s="312">
        <f>IF(S26&lt;1,0,IF(S24=Кредит!$B43/12,Кредит!$B43/12,IF($AB$2&lt;Кредит!$B41,0,IF(T$3&lt;Кредит!$B42,0,Кредит!$B43/12))))</f>
        <v>0</v>
      </c>
      <c r="U24" s="312">
        <f>IF(T26&lt;1,0,IF(T24=Кредит!$B43/12,Кредит!$B43/12,IF($AB$2&lt;Кредит!$B41,0,IF(U$3&lt;Кредит!$B42,0,Кредит!$B43/12))))</f>
        <v>0</v>
      </c>
      <c r="V24" s="312">
        <f>IF(U26&lt;1,0,IF(U24=Кредит!$B43/12,Кредит!$B43/12,IF($AB$2&lt;Кредит!$B41,0,IF(V$3&lt;Кредит!$B42,0,Кредит!$B43/12))))</f>
        <v>0</v>
      </c>
      <c r="W24" s="312">
        <f>IF(V26&lt;1,0,IF(V24=Кредит!$B43/12,Кредит!$B43/12,IF($AB$2&lt;Кредит!$B41,0,IF(W$3&lt;Кредит!$B42,0,Кредит!$B43/12))))</f>
        <v>0</v>
      </c>
      <c r="X24" s="312">
        <f>IF(W26&lt;1,0,IF(W24=Кредит!$B43/12,Кредит!$B43/12,IF($AB$2&lt;Кредит!$B41,0,IF(X$3&lt;Кредит!$B42,0,Кредит!$B43/12))))</f>
        <v>0</v>
      </c>
      <c r="Y24" s="312">
        <f>IF(X26&lt;1,0,IF(X24=Кредит!$B43/12,Кредит!$B43/12,IF($AB$2&lt;Кредит!$B41,0,IF(Y$3&lt;Кредит!$B42,0,Кредит!$B43/12))))</f>
        <v>0</v>
      </c>
      <c r="Z24" s="312">
        <f>IF(Y26&lt;1,0,IF(Y24=Кредит!$B43/12,Кредит!$B43/12,IF($AB$2&lt;Кредит!$B41,0,IF(Z$3&lt;Кредит!$B42,0,Кредит!$B43/12))))</f>
        <v>0</v>
      </c>
      <c r="AA24" s="312">
        <f>IF(Z26&lt;1,0,IF(Z24=Кредит!$B43/12,Кредит!$B43/12,IF($AB$2&lt;Кредит!$B41,0,IF(AA$3&lt;Кредит!$B42,0,Кредит!$B43/12))))</f>
        <v>0</v>
      </c>
      <c r="AB24" s="313">
        <f>SUM(P24:AA24)</f>
        <v>0</v>
      </c>
      <c r="AC24" s="312">
        <f>IF(AB26&lt;1,0,IF(AA24=Кредит!$B43/12,Кредит!$B43/12,IF($AO$2&lt;Кредит!$B41,0,IF(AC$3&lt;Кредит!$B42,0,Кредит!$B43/12))))</f>
        <v>0</v>
      </c>
      <c r="AD24" s="312">
        <f>IF(AC26&lt;1,0,IF(AC24=Кредит!$B43/12,Кредит!$B43/12,IF($AO$2&lt;Кредит!$B41,0,IF(AD$3&lt;Кредит!$B42,0,Кредит!$B43/12))))</f>
        <v>0</v>
      </c>
      <c r="AE24" s="312">
        <f>IF(AD26&lt;1,0,IF(AD24=Кредит!$B43/12,Кредит!$B43/12,IF($AO$2&lt;Кредит!$B41,0,IF(AE$3&lt;Кредит!$B42,0,Кредит!$B43/12))))</f>
        <v>0</v>
      </c>
      <c r="AF24" s="312">
        <f>IF(AE26&lt;1,0,IF(AE24=Кредит!$B43/12,Кредит!$B43/12,IF($AO$2&lt;Кредит!$B41,0,IF(AF$3&lt;Кредит!$B42,0,Кредит!$B43/12))))</f>
        <v>0</v>
      </c>
      <c r="AG24" s="312">
        <f>IF(AF26&lt;1,0,IF(AF24=Кредит!$B43/12,Кредит!$B43/12,IF($AO$2&lt;Кредит!$B41,0,IF(AG$3&lt;Кредит!$B42,0,Кредит!$B43/12))))</f>
        <v>0</v>
      </c>
      <c r="AH24" s="312">
        <f>IF(AG26&lt;1,0,IF(AG24=Кредит!$B43/12,Кредит!$B43/12,IF($AO$2&lt;Кредит!$B41,0,IF(AH$3&lt;Кредит!$B42,0,Кредит!$B43/12))))</f>
        <v>0</v>
      </c>
      <c r="AI24" s="312">
        <f>IF(AH26&lt;1,0,IF(AH24=Кредит!$B43/12,Кредит!$B43/12,IF($AO$2&lt;Кредит!$B41,0,IF(AI$3&lt;Кредит!$B42,0,Кредит!$B43/12))))</f>
        <v>0</v>
      </c>
      <c r="AJ24" s="312">
        <f>IF(AI26&lt;1,0,IF(AI24=Кредит!$B43/12,Кредит!$B43/12,IF($AO$2&lt;Кредит!$B41,0,IF(AJ$3&lt;Кредит!$B42,0,Кредит!$B43/12))))</f>
        <v>0</v>
      </c>
      <c r="AK24" s="312">
        <f>IF(AJ26&lt;1,0,IF(AJ24=Кредит!$B43/12,Кредит!$B43/12,IF($AO$2&lt;Кредит!$B41,0,IF(AK$3&lt;Кредит!$B42,0,Кредит!$B43/12))))</f>
        <v>0</v>
      </c>
      <c r="AL24" s="312">
        <f>IF(AK26&lt;1,0,IF(AK24=Кредит!$B43/12,Кредит!$B43/12,IF($AO$2&lt;Кредит!$B41,0,IF(AL$3&lt;Кредит!$B42,0,Кредит!$B43/12))))</f>
        <v>0</v>
      </c>
      <c r="AM24" s="312">
        <f>IF(AL26&lt;1,0,IF(AL24=Кредит!$B43/12,Кредит!$B43/12,IF($AO$2&lt;Кредит!$B41,0,IF(AM$3&lt;Кредит!$B42,0,Кредит!$B43/12))))</f>
        <v>0</v>
      </c>
      <c r="AN24" s="312">
        <f>IF(AM26&lt;1,0,IF(AM24=Кредит!$B43/12,Кредит!$B43/12,IF($AO$2&lt;Кредит!$B41,0,IF(AN$3&lt;Кредит!$B42,0,Кредит!$B43/12))))</f>
        <v>0</v>
      </c>
      <c r="AO24" s="313">
        <f>SUM(AC24:AN24)</f>
        <v>0</v>
      </c>
      <c r="AP24" s="312">
        <f>IF(AO26&lt;1,0,IF(AN24=Кредит!$B43/12,Кредит!$B43/12,IF($BB$2&lt;Кредит!$B41,0,IF(AP$3&lt;Кредит!$B42,0,Кредит!$B43/12))))</f>
        <v>0</v>
      </c>
      <c r="AQ24" s="312">
        <f>IF(AP26&lt;1,0,IF(AP24=Кредит!$B43/12,Кредит!$B43/12,IF($BB$2&lt;Кредит!$B41,0,IF(AQ$3&lt;Кредит!$B42,0,Кредит!$B43/12))))</f>
        <v>0</v>
      </c>
      <c r="AR24" s="312">
        <f>IF(AQ26&lt;1,0,IF(AQ24=Кредит!$B43/12,Кредит!$B43/12,IF($BB$2&lt;Кредит!$B41,0,IF(AR$3&lt;Кредит!$B42,0,Кредит!$B43/12))))</f>
        <v>0</v>
      </c>
      <c r="AS24" s="312">
        <f>IF(AR26&lt;1,0,IF(AR24=Кредит!$B43/12,Кредит!$B43/12,IF($BB$2&lt;Кредит!$B41,0,IF(AS$3&lt;Кредит!$B42,0,Кредит!$B43/12))))</f>
        <v>0</v>
      </c>
      <c r="AT24" s="312">
        <f>IF(AS26&lt;1,0,IF(AS24=Кредит!$B43/12,Кредит!$B43/12,IF($BB$2&lt;Кредит!$B41,0,IF(AT$3&lt;Кредит!$B42,0,Кредит!$B43/12))))</f>
        <v>0</v>
      </c>
      <c r="AU24" s="312">
        <f>IF(AT26&lt;1,0,IF(AT24=Кредит!$B43/12,Кредит!$B43/12,IF($BB$2&lt;Кредит!$B41,0,IF(AU$3&lt;Кредит!$B42,0,Кредит!$B43/12))))</f>
        <v>0</v>
      </c>
      <c r="AV24" s="312">
        <f>IF(AU26&lt;1,0,IF(AU24=Кредит!$B43/12,Кредит!$B43/12,IF($BB$2&lt;Кредит!$B41,0,IF(AV$3&lt;Кредит!$B42,0,Кредит!$B43/12))))</f>
        <v>0</v>
      </c>
      <c r="AW24" s="312">
        <f>IF(AV26&lt;1,0,IF(AV24=Кредит!$B43/12,Кредит!$B43/12,IF($BB$2&lt;Кредит!$B41,0,IF(AW$3&lt;Кредит!$B42,0,Кредит!$B43/12))))</f>
        <v>0</v>
      </c>
      <c r="AX24" s="312">
        <f>IF(AW26&lt;1,0,IF(AW24=Кредит!$B43/12,Кредит!$B43/12,IF($BB$2&lt;Кредит!$B41,0,IF(AX$3&lt;Кредит!$B42,0,Кредит!$B43/12))))</f>
        <v>0</v>
      </c>
      <c r="AY24" s="312">
        <f>IF(AX26&lt;1,0,IF(AX24=Кредит!$B43/12,Кредит!$B43/12,IF($BB$2&lt;Кредит!$B41,0,IF(AY$3&lt;Кредит!$B42,0,Кредит!$B43/12))))</f>
        <v>0</v>
      </c>
      <c r="AZ24" s="312">
        <f>IF(AY26&lt;1,0,IF(AY24=Кредит!$B43/12,Кредит!$B43/12,IF($BB$2&lt;Кредит!$B41,0,IF(AZ$3&lt;Кредит!$B42,0,Кредит!$B43/12))))</f>
        <v>0</v>
      </c>
      <c r="BA24" s="312">
        <f>IF(AZ26&lt;1,0,IF(AZ24=Кредит!$B43/12,Кредит!$B43/12,IF($BB$2&lt;Кредит!$B41,0,IF(BA$3&lt;Кредит!$B42,0,Кредит!$B43/12))))</f>
        <v>0</v>
      </c>
      <c r="BB24" s="313">
        <f>SUM(AP24:BA24)</f>
        <v>0</v>
      </c>
      <c r="BC24" s="312">
        <f>IF(BB26&lt;1,0,IF(BA24=Кредит!$B43/12,Кредит!$B43/12,IF($BO$2&lt;Кредит!$B41,0,IF(BC$3&lt;Кредит!$B42,0,Кредит!$B43/12))))</f>
        <v>0</v>
      </c>
      <c r="BD24" s="312">
        <f>IF(BC26&lt;1,0,IF(BC24=Кредит!$B43/12,Кредит!$B43/12,IF($BO$2&lt;Кредит!$B41,0,IF(BD$3&lt;Кредит!$B42,0,Кредит!$B43/12))))</f>
        <v>0</v>
      </c>
      <c r="BE24" s="312">
        <f>IF(BD26&lt;1,0,IF(BD24=Кредит!$B43/12,Кредит!$B43/12,IF($BO$2&lt;Кредит!$B41,0,IF(BE$3&lt;Кредит!$B42,0,Кредит!$B43/12))))</f>
        <v>0</v>
      </c>
      <c r="BF24" s="312">
        <f>IF(BE26&lt;1,0,IF(BE24=Кредит!$B43/12,Кредит!$B43/12,IF($BO$2&lt;Кредит!$B41,0,IF(BF$3&lt;Кредит!$B42,0,Кредит!$B43/12))))</f>
        <v>0</v>
      </c>
      <c r="BG24" s="312">
        <f>IF(BF26&lt;1,0,IF(BF24=Кредит!$B43/12,Кредит!$B43/12,IF($BO$2&lt;Кредит!$B41,0,IF(BG$3&lt;Кредит!$B42,0,Кредит!$B43/12))))</f>
        <v>0</v>
      </c>
      <c r="BH24" s="312">
        <f>IF(BG26&lt;1,0,IF(BG24=Кредит!$B43/12,Кредит!$B43/12,IF($BO$2&lt;Кредит!$B41,0,IF(BH$3&lt;Кредит!$B42,0,Кредит!$B43/12))))</f>
        <v>0</v>
      </c>
      <c r="BI24" s="312">
        <f>IF(BH26&lt;1,0,IF(BH24=Кредит!$B43/12,Кредит!$B43/12,IF($BO$2&lt;Кредит!$B41,0,IF(BI$3&lt;Кредит!$B42,0,Кредит!$B43/12))))</f>
        <v>0</v>
      </c>
      <c r="BJ24" s="312">
        <f>IF(BI26&lt;1,0,IF(BI24=Кредит!$B43/12,Кредит!$B43/12,IF($BO$2&lt;Кредит!$B41,0,IF(BJ$3&lt;Кредит!$B42,0,Кредит!$B43/12))))</f>
        <v>0</v>
      </c>
      <c r="BK24" s="312">
        <f>IF(BJ26&lt;1,0,IF(BJ24=Кредит!$B43/12,Кредит!$B43/12,IF($BO$2&lt;Кредит!$B41,0,IF(BK$3&lt;Кредит!$B42,0,Кредит!$B43/12))))</f>
        <v>0</v>
      </c>
      <c r="BL24" s="312">
        <f>IF(BK26&lt;1,0,IF(BK24=Кредит!$B43/12,Кредит!$B43/12,IF($BO$2&lt;Кредит!$B41,0,IF(BL$3&lt;Кредит!$B42,0,Кредит!$B43/12))))</f>
        <v>0</v>
      </c>
      <c r="BM24" s="312">
        <f>IF(BL26&lt;1,0,IF(BL24=Кредит!$B43/12,Кредит!$B43/12,IF($BO$2&lt;Кредит!$B41,0,IF(BM$3&lt;Кредит!$B42,0,Кредит!$B43/12))))</f>
        <v>0</v>
      </c>
      <c r="BN24" s="312">
        <f>IF(BM26&lt;1,0,IF(BM24=Кредит!$B43/12,Кредит!$B43/12,IF($BO$2&lt;Кредит!$B41,0,IF(BN$3&lt;Кредит!$B42,0,Кредит!$B43/12))))</f>
        <v>0</v>
      </c>
      <c r="BO24" s="313">
        <f>SUM(BC24:BN24)</f>
        <v>0</v>
      </c>
      <c r="BP24" s="312">
        <f>IF(BO26&lt;1,0,IF(BN24=Кредит!$B43/12,Кредит!$B43/12,IF($CB$2&lt;Кредит!$B41,0,IF(BP$3&lt;Кредит!$B42,0,Кредит!$B$17/12))))</f>
        <v>0</v>
      </c>
      <c r="BQ24" s="312">
        <f>IF(BP26&lt;1,0,IF(BP24=Кредит!$B43/12,Кредит!$B43/12,IF($CB$2&lt;Кредит!$B41,0,IF(BQ$3&lt;Кредит!$B42,0,Кредит!$B43/12))))</f>
        <v>0</v>
      </c>
      <c r="BR24" s="312">
        <f>IF(BQ26&lt;1,0,IF(BQ24=Кредит!$B43/12,Кредит!$B43/12,IF($CB$2&lt;Кредит!$B41,0,IF(BR$3&lt;Кредит!$B42,0,Кредит!$B43/12))))</f>
        <v>0</v>
      </c>
      <c r="BS24" s="312">
        <f>IF(BR26&lt;1,0,IF(BR24=Кредит!$B43/12,Кредит!$B43/12,IF($CB$2&lt;Кредит!$B41,0,IF(BS$3&lt;Кредит!$B42,0,Кредит!$B43/12))))</f>
        <v>0</v>
      </c>
      <c r="BT24" s="312">
        <f>IF(BS26&lt;1,0,IF(BS24=Кредит!$B43/12,Кредит!$B43/12,IF($CB$2&lt;Кредит!$B41,0,IF(BT$3&lt;Кредит!$B42,0,Кредит!$B43/12))))</f>
        <v>0</v>
      </c>
      <c r="BU24" s="312">
        <f>IF(BT26&lt;1,0,IF(BT24=Кредит!$B43/12,Кредит!$B43/12,IF($CB$2&lt;Кредит!$B41,0,IF(BU$3&lt;Кредит!$B42,0,Кредит!$B43/12))))</f>
        <v>0</v>
      </c>
      <c r="BV24" s="312">
        <f>IF(BU26&lt;1,0,IF(BU24=Кредит!$B43/12,Кредит!$B43/12,IF($CB$2&lt;Кредит!$B41,0,IF(BV$3&lt;Кредит!$B42,0,Кредит!$B43/12))))</f>
        <v>0</v>
      </c>
      <c r="BW24" s="312">
        <f>IF(BV26&lt;1,0,IF(BV24=Кредит!$B43/12,Кредит!$B43/12,IF($CB$2&lt;Кредит!$B41,0,IF(BW$3&lt;Кредит!$B42,0,Кредит!$B43/12))))</f>
        <v>0</v>
      </c>
      <c r="BX24" s="312">
        <f>IF(BW26&lt;1,0,IF(BW24=Кредит!$B43/12,Кредит!$B43/12,IF($CB$2&lt;Кредит!$B41,0,IF(BX$3&lt;Кредит!$B42,0,Кредит!$B43/12))))</f>
        <v>0</v>
      </c>
      <c r="BY24" s="312">
        <f>IF(BX26&lt;1,0,IF(BX24=Кредит!$B43/12,Кредит!$B43/12,IF($CB$2&lt;Кредит!$B41,0,IF(BY$3&lt;Кредит!$B42,0,Кредит!$B43/12))))</f>
        <v>0</v>
      </c>
      <c r="BZ24" s="312">
        <f>IF(BY26&lt;1,0,IF(BY24=Кредит!$B43/12,Кредит!$B43/12,IF($CB$2&lt;Кредит!$B41,0,IF(BZ$3&lt;Кредит!$B42,0,Кредит!$B43/12))))</f>
        <v>0</v>
      </c>
      <c r="CA24" s="312">
        <f>IF(BZ26&lt;1,0,IF(BZ24=Кредит!$B43/12,Кредит!$B43/12,IF($CB$2&lt;Кредит!$B41,0,IF(CA$3&lt;Кредит!$B42,0,Кредит!$B43/12))))</f>
        <v>0</v>
      </c>
      <c r="CB24" s="313">
        <f>SUM(BP24:CA24)</f>
        <v>0</v>
      </c>
      <c r="CC24" s="312">
        <f>IF(CB26&lt;1,0,IF(CA24=Кредит!$B43/12,Кредит!$B43/12,IF($CO$2&lt;Кредит!$B41,0,IF(CC$3&lt;Кредит!$B42,0,Кредит!$B43/12))))</f>
        <v>0</v>
      </c>
      <c r="CD24" s="312">
        <f>IF(CC26&lt;1,0,IF(CC24=Кредит!$B43/12,Кредит!$B43/12,IF($CO$2&lt;Кредит!$B41,0,IF(CD$3&lt;Кредит!$B42,0,Кредит!$B43/12))))</f>
        <v>0</v>
      </c>
      <c r="CE24" s="312">
        <f>IF(CD26&lt;1,0,IF(CD24=Кредит!$B43/12,Кредит!$B43/12,IF($CO$2&lt;Кредит!$B41,0,IF(CE$3&lt;Кредит!$B42,0,Кредит!$B43/12))))</f>
        <v>0</v>
      </c>
      <c r="CF24" s="312">
        <f>IF(CE26&lt;1,0,IF(CE24=Кредит!$B43/12,Кредит!$B43/12,IF($CO$2&lt;Кредит!$B41,0,IF(CF$3&lt;Кредит!$B42,0,Кредит!$B43/12))))</f>
        <v>0</v>
      </c>
      <c r="CG24" s="312">
        <f>IF(CF26&lt;1,0,IF(CF24=Кредит!$B43/12,Кредит!$B43/12,IF($CO$2&lt;Кредит!$B41,0,IF(CG$3&lt;Кредит!$B42,0,Кредит!$B43/12))))</f>
        <v>0</v>
      </c>
      <c r="CH24" s="312">
        <f>IF(CG26&lt;1,0,IF(CG24=Кредит!$B43/12,Кредит!$B43/12,IF($CO$2&lt;Кредит!$B41,0,IF(CH$3&lt;Кредит!$B42,0,Кредит!$B43/12))))</f>
        <v>0</v>
      </c>
      <c r="CI24" s="312">
        <f>IF(CH26&lt;1,0,IF(CH24=Кредит!$B43/12,Кредит!$B43/12,IF($CO$2&lt;Кредит!$B41,0,IF(CI$3&lt;Кредит!$B42,0,Кредит!$B43/12))))</f>
        <v>0</v>
      </c>
      <c r="CJ24" s="312">
        <f>IF(CI26&lt;1,0,IF(CI24=Кредит!$B43/12,Кредит!$B43/12,IF($CO$2&lt;Кредит!$B41,0,IF(CJ$3&lt;Кредит!$B42,0,Кредит!$B43/12))))</f>
        <v>0</v>
      </c>
      <c r="CK24" s="312">
        <f>IF(CJ26&lt;1,0,IF(CJ24=Кредит!$B43/12,Кредит!$B43/12,IF($CO$2&lt;Кредит!$B41,0,IF(CK$3&lt;Кредит!$B42,0,Кредит!$B43/12))))</f>
        <v>0</v>
      </c>
      <c r="CL24" s="312">
        <f>IF(CK26&lt;1,0,IF(CK24=Кредит!$B43/12,Кредит!$B43/12,IF($CO$2&lt;Кредит!$B41,0,IF(CL$3&lt;Кредит!$B42,0,Кредит!$B43/12))))</f>
        <v>0</v>
      </c>
      <c r="CM24" s="312">
        <f>IF(CL26&lt;1,0,IF(CL24=Кредит!$B43/12,Кредит!$B43/12,IF($CO$2&lt;Кредит!$B41,0,IF(CM$3&lt;Кредит!$B42,0,Кредит!$B43/12))))</f>
        <v>0</v>
      </c>
      <c r="CN24" s="312">
        <f>IF(CM26&lt;1,0,IF(CM24=Кредит!$B43/12,Кредит!$B43/12,IF($CO$2&lt;Кредит!$B41,0,IF(CN$3&lt;Кредит!$B42,0,Кредит!$B43/12))))</f>
        <v>0</v>
      </c>
      <c r="CO24" s="313">
        <f>SUM(CC24:CN24)</f>
        <v>0</v>
      </c>
      <c r="CP24" s="312">
        <f>IF(CO26&lt;1,0,IF(CN24=Кредит!$B43/12,Кредит!$B43/12,IF($DB$2&lt;Кредит!$B41,0,IF(CP$3&lt;Кредит!$B42,0,Кредит!$B43/12))))</f>
        <v>0</v>
      </c>
      <c r="CQ24" s="312">
        <f>IF(CP26&lt;1,0,IF(CP24=Кредит!$B43/12,Кредит!$B43/12,IF($DB$2&lt;Кредит!$B41,0,IF(CQ$3&lt;Кредит!$B42,0,Кредит!$B43/12))))</f>
        <v>0</v>
      </c>
      <c r="CR24" s="312">
        <f>IF(CQ26&lt;1,0,IF(CQ24=Кредит!$B43/12,Кредит!$B43/12,IF($DB$2&lt;Кредит!$B41,0,IF(CR$3&lt;Кредит!$B42,0,Кредит!$B43/12))))</f>
        <v>0</v>
      </c>
      <c r="CS24" s="312">
        <f>IF(CR26&lt;1,0,IF(CR24=Кредит!$B43/12,Кредит!$B43/12,IF($DB$2&lt;Кредит!$B41,0,IF(CS$3&lt;Кредит!$B42,0,Кредит!$B43/12))))</f>
        <v>0</v>
      </c>
      <c r="CT24" s="312">
        <f>IF(CS26&lt;1,0,IF(CS24=Кредит!$B43/12,Кредит!$B43/12,IF($DB$2&lt;Кредит!$B41,0,IF(CT$3&lt;Кредит!$B42,0,Кредит!$B43/12))))</f>
        <v>0</v>
      </c>
      <c r="CU24" s="312">
        <f>IF(CT26&lt;1,0,IF(CT24=Кредит!$B43/12,Кредит!$B43/12,IF($DB$2&lt;Кредит!$B41,0,IF(CU$3&lt;Кредит!$B42,0,Кредит!$B43/12))))</f>
        <v>0</v>
      </c>
      <c r="CV24" s="312">
        <f>IF(CU26&lt;1,0,IF(CU24=Кредит!$B43/12,Кредит!$B43/12,IF($DB$2&lt;Кредит!$B41,0,IF(CV$3&lt;Кредит!$B42,0,Кредит!$B43/12))))</f>
        <v>0</v>
      </c>
      <c r="CW24" s="312">
        <f>IF(CV26&lt;1,0,IF(CV24=Кредит!$B43/12,Кредит!$B43/12,IF($DB$2&lt;Кредит!$B41,0,IF(CW$3&lt;Кредит!$B42,0,Кредит!$B43/12))))</f>
        <v>0</v>
      </c>
      <c r="CX24" s="312">
        <f>IF(CW26&lt;1,0,IF(CW24=Кредит!$B43/12,Кредит!$B43/12,IF($DB$2&lt;Кредит!$B41,0,IF(CX$3&lt;Кредит!$B42,0,Кредит!$B43/12))))</f>
        <v>0</v>
      </c>
      <c r="CY24" s="312">
        <f>IF(CX26&lt;1,0,IF(CX24=Кредит!$B43/12,Кредит!$B43/12,IF($DB$2&lt;Кредит!$B41,0,IF(CY$3&lt;Кредит!$B42,0,Кредит!$B43/12))))</f>
        <v>0</v>
      </c>
      <c r="CZ24" s="312">
        <f>IF(CY26&lt;1,0,IF(CY24=Кредит!$B43/12,Кредит!$B43/12,IF($DB$2&lt;Кредит!$B41,0,IF(CZ$3&lt;Кредит!$B42,0,Кредит!$B43/12))))</f>
        <v>0</v>
      </c>
      <c r="DA24" s="312">
        <f>IF(CZ26&lt;1,0,IF(CZ24=Кредит!$B43/12,Кредит!$B43/12,IF($DB$2&lt;Кредит!$B41,0,IF(DA$3&lt;Кредит!$B42,0,Кредит!$B43/12))))</f>
        <v>0</v>
      </c>
      <c r="DB24" s="313">
        <f>SUM(CP24:DA24)</f>
        <v>0</v>
      </c>
      <c r="DC24" s="312">
        <f>IF(DB26&lt;1,0,IF(DA24=Кредит!$B43/12,Кредит!$B43/12,IF($DO$2&lt;Кредит!$B41,0,IF(DC$3&lt;Кредит!$B42,0,Кредит!$B43/12))))</f>
        <v>0</v>
      </c>
      <c r="DD24" s="312">
        <f>IF(DC26&lt;1,0,IF(DC24=Кредит!$B43/12,Кредит!$B43/12,IF($DO$2&lt;Кредит!$B41,0,IF(DD$3&lt;Кредит!$B42,0,Кредит!$B43/12))))</f>
        <v>0</v>
      </c>
      <c r="DE24" s="312">
        <f>IF(DD26&lt;1,0,IF(DD24=Кредит!$B43/12,Кредит!$B43/12,IF($DO$2&lt;Кредит!$B41,0,IF(DE$3&lt;Кредит!$B42,0,Кредит!$B43/12))))</f>
        <v>0</v>
      </c>
      <c r="DF24" s="312">
        <f>IF(DE26&lt;1,0,IF(DE24=Кредит!$B43/12,Кредит!$B43/12,IF($DO$2&lt;Кредит!$B41,0,IF(DF$3&lt;Кредит!$B42,0,Кредит!$B43/12))))</f>
        <v>0</v>
      </c>
      <c r="DG24" s="312">
        <f>IF(DF26&lt;1,0,IF(DF24=Кредит!$B43/12,Кредит!$B43/12,IF($DO$2&lt;Кредит!$B41,0,IF(DG$3&lt;Кредит!$B42,0,Кредит!$B43/12))))</f>
        <v>0</v>
      </c>
      <c r="DH24" s="312">
        <f>IF(DG26&lt;1,0,IF(DG24=Кредит!$B43/12,Кредит!$B43/12,IF($DO$2&lt;Кредит!$B41,0,IF(DH$3&lt;Кредит!$B42,0,Кредит!$B43/12))))</f>
        <v>0</v>
      </c>
      <c r="DI24" s="312">
        <f>IF(DH26&lt;1,0,IF(DH24=Кредит!$B43/12,Кредит!$B43/12,IF($DO$2&lt;Кредит!$B41,0,IF(DI$3&lt;Кредит!$B42,0,Кредит!$B43/12))))</f>
        <v>0</v>
      </c>
      <c r="DJ24" s="312">
        <f>IF(DI26&lt;1,0,IF(DI24=Кредит!$B43/12,Кредит!$B43/12,IF($DO$2&lt;Кредит!$B41,0,IF(DJ$3&lt;Кредит!$B42,0,Кредит!$B43/12))))</f>
        <v>0</v>
      </c>
      <c r="DK24" s="312">
        <f>IF(DJ26&lt;1,0,IF(DJ24=Кредит!$B43/12,Кредит!$B43/12,IF($DO$2&lt;Кредит!$B41,0,IF(DK$3&lt;Кредит!$B42,0,Кредит!$B43/12))))</f>
        <v>0</v>
      </c>
      <c r="DL24" s="312">
        <f>IF(DK26&lt;1,0,IF(DK24=Кредит!$B43/12,Кредит!$B43/12,IF($DO$2&lt;Кредит!$B41,0,IF(DL$3&lt;Кредит!$B42,0,Кредит!$B43/12))))</f>
        <v>0</v>
      </c>
      <c r="DM24" s="312">
        <f>IF(DL26&lt;1,0,IF(DL24=Кредит!$B43/12,Кредит!$B43/12,IF($DO$2&lt;Кредит!$B41,0,IF(DM$3&lt;Кредит!$B42,0,Кредит!$B43/12))))</f>
        <v>0</v>
      </c>
      <c r="DN24" s="312">
        <f>IF(DM26&lt;1,0,IF(DM24=Кредит!$B43/12,Кредит!$B43/12,IF($DO$2&lt;Кредит!$B41,0,IF(DN$3&lt;Кредит!$B42,0,Кредит!$B43/12))))</f>
        <v>0</v>
      </c>
      <c r="DO24" s="313">
        <f>SUM(DC24:DN24)</f>
        <v>0</v>
      </c>
      <c r="DP24" s="312">
        <f>IF(DO26&lt;1,0,IF(DN24=Кредит!$B43/12,Кредит!$B43/12,IF($EB$2&lt;Кредит!$B41,0,IF(DP$3&lt;Кредит!$B42,0,Кредит!$B43/12))))</f>
        <v>0</v>
      </c>
      <c r="DQ24" s="312">
        <f>IF(DP26&lt;1,0,IF(DP24=Кредит!$B43/12,Кредит!$B43/12,IF($EB$2&lt;Кредит!$B41,0,IF(DQ$3&lt;Кредит!$B42,0,Кредит!$B43/12))))</f>
        <v>0</v>
      </c>
      <c r="DR24" s="312">
        <f>IF(DQ26&lt;1,0,IF(DQ24=Кредит!$B43/12,Кредит!$B43/12,IF($EB$2&lt;Кредит!$B41,0,IF(DR$3&lt;Кредит!$B42,0,Кредит!$B43/12))))</f>
        <v>0</v>
      </c>
      <c r="DS24" s="312">
        <f>IF(DR26&lt;1,0,IF(DR24=Кредит!$B43/12,Кредит!$B43/12,IF($EB$2&lt;Кредит!$B41,0,IF(DS$3&lt;Кредит!$B42,0,Кредит!$B43/12))))</f>
        <v>0</v>
      </c>
      <c r="DT24" s="312">
        <f>IF(DS26&lt;1,0,IF(DS24=Кредит!$B43/12,Кредит!$B43/12,IF($EB$2&lt;Кредит!$B41,0,IF(DT$3&lt;Кредит!$B42,0,Кредит!$B43/12))))</f>
        <v>0</v>
      </c>
      <c r="DU24" s="312">
        <f>IF(DT26&lt;1,0,IF(DT24=Кредит!$B43/12,Кредит!$B43/12,IF($EB$2&lt;Кредит!$B41,0,IF(DU$3&lt;Кредит!$B42,0,Кредит!$B43/12))))</f>
        <v>0</v>
      </c>
      <c r="DV24" s="312">
        <f>IF(DU26&lt;1,0,IF(DU24=Кредит!$B43/12,Кредит!$B43/12,IF($EB$2&lt;Кредит!$B41,0,IF(DV$3&lt;Кредит!$B42,0,Кредит!$B43/12))))</f>
        <v>0</v>
      </c>
      <c r="DW24" s="312">
        <f>IF(DV26&lt;1,0,IF(DV24=Кредит!$B43/12,Кредит!$B43/12,IF($EB$2&lt;Кредит!$B41,0,IF(DW$3&lt;Кредит!$B42,0,Кредит!$B43/12))))</f>
        <v>0</v>
      </c>
      <c r="DX24" s="312">
        <f>IF(DW26&lt;1,0,IF(DW24=Кредит!$B43/12,Кредит!$B43/12,IF($EB$2&lt;Кредит!$B41,0,IF(DX$3&lt;Кредит!$B42,0,Кредит!$B43/12))))</f>
        <v>0</v>
      </c>
      <c r="DY24" s="312">
        <f>IF(DX26&lt;1,0,IF(DX24=Кредит!$B43/12,Кредит!$B43/12,IF($EB$2&lt;Кредит!$B41,0,IF(DY$3&lt;Кредит!$B42,0,Кредит!$B43/12))))</f>
        <v>0</v>
      </c>
      <c r="DZ24" s="312">
        <f>IF(DY26&lt;1,0,IF(DY24=Кредит!$B43/12,Кредит!$B43/12,IF($EB$2&lt;Кредит!$B41,0,IF(DZ$3&lt;Кредит!$B42,0,Кредит!$B43/12))))</f>
        <v>0</v>
      </c>
      <c r="EA24" s="312">
        <f>IF(DZ26&lt;1,0,IF(DZ24=Кредит!$B43/12,Кредит!$B43/12,IF($EB$2&lt;Кредит!$B41,0,IF(EA$3&lt;Кредит!$B42,0,Кредит!$B43/12))))</f>
        <v>0</v>
      </c>
      <c r="EB24" s="313">
        <f>SUM(DP24:EA24)</f>
        <v>0</v>
      </c>
      <c r="EC24" s="312">
        <f>IF(EB26&lt;1,0,IF(EA24=Кредит!$B43/12,Кредит!$B43/12,IF($EO$2&lt;Кредит!$B41,0,IF(EC$3&lt;Кредит!$B42,0,Кредит!$B43/12))))</f>
        <v>0</v>
      </c>
      <c r="ED24" s="312">
        <f>IF(EC26&lt;1,0,IF(EC24=Кредит!$B43/12,Кредит!$B43/12,IF($EO$2&lt;Кредит!$B41,0,IF(ED$3&lt;Кредит!$B42,0,Кредит!$B43/12))))</f>
        <v>0</v>
      </c>
      <c r="EE24" s="312">
        <f>IF(ED26&lt;1,0,IF(ED24=Кредит!$B43/12,Кредит!$B43/12,IF($EO$2&lt;Кредит!$B41,0,IF(EE$3&lt;Кредит!$B42,0,Кредит!$B43/12))))</f>
        <v>0</v>
      </c>
      <c r="EF24" s="312">
        <f>IF(EE26&lt;1,0,IF(EE24=Кредит!$B43/12,Кредит!$B43/12,IF($EO$2&lt;Кредит!$B41,0,IF(EF$3&lt;Кредит!$B42,0,Кредит!$B43/12))))</f>
        <v>0</v>
      </c>
      <c r="EG24" s="312">
        <f>IF(EF26&lt;1,0,IF(EF24=Кредит!$B43/12,Кредит!$B43/12,IF($EO$2&lt;Кредит!$B41,0,IF(EG$3&lt;Кредит!$B42,0,Кредит!$B43/12))))</f>
        <v>0</v>
      </c>
      <c r="EH24" s="312">
        <f>IF(EG26&lt;1,0,IF(EG24=Кредит!$B43/12,Кредит!$B43/12,IF($EO$2&lt;Кредит!$B41,0,IF(EH$3&lt;Кредит!$B42,0,Кредит!$B43/12))))</f>
        <v>0</v>
      </c>
      <c r="EI24" s="312">
        <f>IF(EH26&lt;1,0,IF(EH24=Кредит!$B43/12,Кредит!$B43/12,IF($EO$2&lt;Кредит!$B41,0,IF(EI$3&lt;Кредит!$B42,0,Кредит!$B43/12))))</f>
        <v>0</v>
      </c>
      <c r="EJ24" s="312">
        <f>IF(EI26&lt;1,0,IF(EI24=Кредит!$B43/12,Кредит!$B43/12,IF($EO$2&lt;Кредит!$B41,0,IF(EJ$3&lt;Кредит!$B42,0,Кредит!$B43/12))))</f>
        <v>0</v>
      </c>
      <c r="EK24" s="312">
        <f>IF(EJ26&lt;1,0,IF(EJ24=Кредит!$B43/12,Кредит!$B43/12,IF($EO$2&lt;Кредит!$B41,0,IF(EK$3&lt;Кредит!$B42,0,Кредит!$B43/12))))</f>
        <v>0</v>
      </c>
      <c r="EL24" s="312">
        <f>IF(EK26&lt;1,0,IF(EK24=Кредит!$B43/12,Кредит!$B43/12,IF($EO$2&lt;Кредит!$B41,0,IF(EL$3&lt;Кредит!$B42,0,Кредит!$B43/12))))</f>
        <v>0</v>
      </c>
      <c r="EM24" s="312">
        <f>IF(EL26&lt;1,0,IF(EL24=Кредит!$B43/12,Кредит!$B43/12,IF($EO$2&lt;Кредит!$B41,0,IF(EM$3&lt;Кредит!$B42,0,Кредит!$B43/12))))</f>
        <v>0</v>
      </c>
      <c r="EN24" s="312">
        <f>IF(EM26&lt;1,0,IF(EM24=Кредит!$B43/12,Кредит!$B43/12,IF($EO$2&lt;Кредит!$B41,0,IF(EN$3&lt;Кредит!$B42,0,Кредит!$B43/12))))</f>
        <v>0</v>
      </c>
      <c r="EO24" s="313">
        <f>SUM(EC24:EN24)</f>
        <v>0</v>
      </c>
    </row>
    <row r="25" spans="2:145" ht="12.75">
      <c r="B25" s="310" t="str">
        <f>Кредит!C37</f>
        <v>Сервисирање дуга - Евро</v>
      </c>
      <c r="C25" s="311" t="e">
        <f aca="true" t="shared" si="155" ref="C25:N25">C23+C24</f>
        <v>#DIV/0!</v>
      </c>
      <c r="D25" s="312">
        <f t="shared" si="155"/>
        <v>0</v>
      </c>
      <c r="E25" s="312">
        <f t="shared" si="155"/>
        <v>0</v>
      </c>
      <c r="F25" s="312">
        <f t="shared" si="155"/>
        <v>0</v>
      </c>
      <c r="G25" s="312">
        <f t="shared" si="155"/>
        <v>0</v>
      </c>
      <c r="H25" s="312">
        <f t="shared" si="155"/>
        <v>0</v>
      </c>
      <c r="I25" s="312">
        <f t="shared" si="155"/>
        <v>0</v>
      </c>
      <c r="J25" s="312">
        <f t="shared" si="155"/>
        <v>0</v>
      </c>
      <c r="K25" s="312">
        <f t="shared" si="155"/>
        <v>0</v>
      </c>
      <c r="L25" s="312">
        <f t="shared" si="155"/>
        <v>0</v>
      </c>
      <c r="M25" s="312">
        <f t="shared" si="155"/>
        <v>0</v>
      </c>
      <c r="N25" s="312">
        <f t="shared" si="155"/>
        <v>0</v>
      </c>
      <c r="O25" s="313" t="e">
        <f>SUM(C25:N25)</f>
        <v>#DIV/0!</v>
      </c>
      <c r="P25" s="312">
        <f aca="true" t="shared" si="156" ref="P25:AA25">P23+P24</f>
        <v>0</v>
      </c>
      <c r="Q25" s="312">
        <f t="shared" si="156"/>
        <v>0</v>
      </c>
      <c r="R25" s="312">
        <f t="shared" si="156"/>
        <v>0</v>
      </c>
      <c r="S25" s="312">
        <f t="shared" si="156"/>
        <v>0</v>
      </c>
      <c r="T25" s="312">
        <f t="shared" si="156"/>
        <v>0</v>
      </c>
      <c r="U25" s="312">
        <f t="shared" si="156"/>
        <v>0</v>
      </c>
      <c r="V25" s="312">
        <f t="shared" si="156"/>
        <v>0</v>
      </c>
      <c r="W25" s="312">
        <f t="shared" si="156"/>
        <v>0</v>
      </c>
      <c r="X25" s="312">
        <f t="shared" si="156"/>
        <v>0</v>
      </c>
      <c r="Y25" s="312">
        <f t="shared" si="156"/>
        <v>0</v>
      </c>
      <c r="Z25" s="312">
        <f t="shared" si="156"/>
        <v>0</v>
      </c>
      <c r="AA25" s="312">
        <f t="shared" si="156"/>
        <v>0</v>
      </c>
      <c r="AB25" s="313">
        <f>SUM(P25:AA25)</f>
        <v>0</v>
      </c>
      <c r="AC25" s="312">
        <f aca="true" t="shared" si="157" ref="AC25:AN25">AC23+AC24</f>
        <v>0</v>
      </c>
      <c r="AD25" s="312">
        <f t="shared" si="157"/>
        <v>0</v>
      </c>
      <c r="AE25" s="312">
        <f t="shared" si="157"/>
        <v>0</v>
      </c>
      <c r="AF25" s="312">
        <f t="shared" si="157"/>
        <v>0</v>
      </c>
      <c r="AG25" s="312">
        <f t="shared" si="157"/>
        <v>0</v>
      </c>
      <c r="AH25" s="312">
        <f t="shared" si="157"/>
        <v>0</v>
      </c>
      <c r="AI25" s="312">
        <f t="shared" si="157"/>
        <v>0</v>
      </c>
      <c r="AJ25" s="312">
        <f t="shared" si="157"/>
        <v>0</v>
      </c>
      <c r="AK25" s="312">
        <f t="shared" si="157"/>
        <v>0</v>
      </c>
      <c r="AL25" s="312">
        <f t="shared" si="157"/>
        <v>0</v>
      </c>
      <c r="AM25" s="312">
        <f t="shared" si="157"/>
        <v>0</v>
      </c>
      <c r="AN25" s="312">
        <f t="shared" si="157"/>
        <v>0</v>
      </c>
      <c r="AO25" s="313">
        <f>SUM(AC25:AN25)</f>
        <v>0</v>
      </c>
      <c r="AP25" s="312">
        <f aca="true" t="shared" si="158" ref="AP25:BA25">AP23+AP24</f>
        <v>0</v>
      </c>
      <c r="AQ25" s="312">
        <f t="shared" si="158"/>
        <v>0</v>
      </c>
      <c r="AR25" s="312">
        <f t="shared" si="158"/>
        <v>0</v>
      </c>
      <c r="AS25" s="312">
        <f t="shared" si="158"/>
        <v>0</v>
      </c>
      <c r="AT25" s="312">
        <f t="shared" si="158"/>
        <v>0</v>
      </c>
      <c r="AU25" s="312">
        <f t="shared" si="158"/>
        <v>0</v>
      </c>
      <c r="AV25" s="312">
        <f t="shared" si="158"/>
        <v>0</v>
      </c>
      <c r="AW25" s="312">
        <f t="shared" si="158"/>
        <v>0</v>
      </c>
      <c r="AX25" s="312">
        <f t="shared" si="158"/>
        <v>0</v>
      </c>
      <c r="AY25" s="312">
        <f t="shared" si="158"/>
        <v>0</v>
      </c>
      <c r="AZ25" s="312">
        <f t="shared" si="158"/>
        <v>0</v>
      </c>
      <c r="BA25" s="312">
        <f t="shared" si="158"/>
        <v>0</v>
      </c>
      <c r="BB25" s="313">
        <f>SUM(AP25:BA25)</f>
        <v>0</v>
      </c>
      <c r="BC25" s="312">
        <f aca="true" t="shared" si="159" ref="BC25:BN25">BC23+BC24</f>
        <v>0</v>
      </c>
      <c r="BD25" s="312">
        <f t="shared" si="159"/>
        <v>0</v>
      </c>
      <c r="BE25" s="312">
        <f t="shared" si="159"/>
        <v>0</v>
      </c>
      <c r="BF25" s="312">
        <f t="shared" si="159"/>
        <v>0</v>
      </c>
      <c r="BG25" s="312">
        <f t="shared" si="159"/>
        <v>0</v>
      </c>
      <c r="BH25" s="312">
        <f t="shared" si="159"/>
        <v>0</v>
      </c>
      <c r="BI25" s="312">
        <f t="shared" si="159"/>
        <v>0</v>
      </c>
      <c r="BJ25" s="312">
        <f t="shared" si="159"/>
        <v>0</v>
      </c>
      <c r="BK25" s="312">
        <f t="shared" si="159"/>
        <v>0</v>
      </c>
      <c r="BL25" s="312">
        <f t="shared" si="159"/>
        <v>0</v>
      </c>
      <c r="BM25" s="312">
        <f t="shared" si="159"/>
        <v>0</v>
      </c>
      <c r="BN25" s="312">
        <f t="shared" si="159"/>
        <v>0</v>
      </c>
      <c r="BO25" s="313">
        <f>SUM(BC25:BN25)</f>
        <v>0</v>
      </c>
      <c r="BP25" s="312">
        <f aca="true" t="shared" si="160" ref="BP25:CA25">BP23+BP24</f>
        <v>0</v>
      </c>
      <c r="BQ25" s="312">
        <f t="shared" si="160"/>
        <v>0</v>
      </c>
      <c r="BR25" s="312">
        <f t="shared" si="160"/>
        <v>0</v>
      </c>
      <c r="BS25" s="312">
        <f t="shared" si="160"/>
        <v>0</v>
      </c>
      <c r="BT25" s="312">
        <f t="shared" si="160"/>
        <v>0</v>
      </c>
      <c r="BU25" s="312">
        <f t="shared" si="160"/>
        <v>0</v>
      </c>
      <c r="BV25" s="312">
        <f t="shared" si="160"/>
        <v>0</v>
      </c>
      <c r="BW25" s="312">
        <f t="shared" si="160"/>
        <v>0</v>
      </c>
      <c r="BX25" s="312">
        <f t="shared" si="160"/>
        <v>0</v>
      </c>
      <c r="BY25" s="312">
        <f t="shared" si="160"/>
        <v>0</v>
      </c>
      <c r="BZ25" s="312">
        <f t="shared" si="160"/>
        <v>0</v>
      </c>
      <c r="CA25" s="312">
        <f t="shared" si="160"/>
        <v>0</v>
      </c>
      <c r="CB25" s="313">
        <f>SUM(BP25:CA25)</f>
        <v>0</v>
      </c>
      <c r="CC25" s="312">
        <f aca="true" t="shared" si="161" ref="CC25:CN25">CC23+CC24</f>
        <v>0</v>
      </c>
      <c r="CD25" s="312">
        <f t="shared" si="161"/>
        <v>0</v>
      </c>
      <c r="CE25" s="312">
        <f t="shared" si="161"/>
        <v>0</v>
      </c>
      <c r="CF25" s="312">
        <f t="shared" si="161"/>
        <v>0</v>
      </c>
      <c r="CG25" s="312">
        <f t="shared" si="161"/>
        <v>0</v>
      </c>
      <c r="CH25" s="312">
        <f t="shared" si="161"/>
        <v>0</v>
      </c>
      <c r="CI25" s="312">
        <f t="shared" si="161"/>
        <v>0</v>
      </c>
      <c r="CJ25" s="312">
        <f t="shared" si="161"/>
        <v>0</v>
      </c>
      <c r="CK25" s="312">
        <f t="shared" si="161"/>
        <v>0</v>
      </c>
      <c r="CL25" s="312">
        <f t="shared" si="161"/>
        <v>0</v>
      </c>
      <c r="CM25" s="312">
        <f t="shared" si="161"/>
        <v>0</v>
      </c>
      <c r="CN25" s="312">
        <f t="shared" si="161"/>
        <v>0</v>
      </c>
      <c r="CO25" s="313">
        <f>SUM(CC25:CN25)</f>
        <v>0</v>
      </c>
      <c r="CP25" s="312">
        <f aca="true" t="shared" si="162" ref="CP25:DA25">CP23+CP24</f>
        <v>0</v>
      </c>
      <c r="CQ25" s="312">
        <f t="shared" si="162"/>
        <v>0</v>
      </c>
      <c r="CR25" s="312">
        <f t="shared" si="162"/>
        <v>0</v>
      </c>
      <c r="CS25" s="312">
        <f t="shared" si="162"/>
        <v>0</v>
      </c>
      <c r="CT25" s="312">
        <f t="shared" si="162"/>
        <v>0</v>
      </c>
      <c r="CU25" s="312">
        <f t="shared" si="162"/>
        <v>0</v>
      </c>
      <c r="CV25" s="312">
        <f t="shared" si="162"/>
        <v>0</v>
      </c>
      <c r="CW25" s="312">
        <f t="shared" si="162"/>
        <v>0</v>
      </c>
      <c r="CX25" s="312">
        <f t="shared" si="162"/>
        <v>0</v>
      </c>
      <c r="CY25" s="312">
        <f t="shared" si="162"/>
        <v>0</v>
      </c>
      <c r="CZ25" s="312">
        <f t="shared" si="162"/>
        <v>0</v>
      </c>
      <c r="DA25" s="312">
        <f t="shared" si="162"/>
        <v>0</v>
      </c>
      <c r="DB25" s="313">
        <f>SUM(CP25:DA25)</f>
        <v>0</v>
      </c>
      <c r="DC25" s="312">
        <f aca="true" t="shared" si="163" ref="DC25:DN25">DC23+DC24</f>
        <v>0</v>
      </c>
      <c r="DD25" s="312">
        <f t="shared" si="163"/>
        <v>0</v>
      </c>
      <c r="DE25" s="312">
        <f t="shared" si="163"/>
        <v>0</v>
      </c>
      <c r="DF25" s="312">
        <f t="shared" si="163"/>
        <v>0</v>
      </c>
      <c r="DG25" s="312">
        <f t="shared" si="163"/>
        <v>0</v>
      </c>
      <c r="DH25" s="312">
        <f t="shared" si="163"/>
        <v>0</v>
      </c>
      <c r="DI25" s="312">
        <f t="shared" si="163"/>
        <v>0</v>
      </c>
      <c r="DJ25" s="312">
        <f t="shared" si="163"/>
        <v>0</v>
      </c>
      <c r="DK25" s="312">
        <f t="shared" si="163"/>
        <v>0</v>
      </c>
      <c r="DL25" s="312">
        <f t="shared" si="163"/>
        <v>0</v>
      </c>
      <c r="DM25" s="312">
        <f t="shared" si="163"/>
        <v>0</v>
      </c>
      <c r="DN25" s="312">
        <f t="shared" si="163"/>
        <v>0</v>
      </c>
      <c r="DO25" s="313">
        <f>SUM(DC25:DN25)</f>
        <v>0</v>
      </c>
      <c r="DP25" s="312">
        <f aca="true" t="shared" si="164" ref="DP25:EA25">DP23+DP24</f>
        <v>0</v>
      </c>
      <c r="DQ25" s="312">
        <f t="shared" si="164"/>
        <v>0</v>
      </c>
      <c r="DR25" s="312">
        <f t="shared" si="164"/>
        <v>0</v>
      </c>
      <c r="DS25" s="312">
        <f t="shared" si="164"/>
        <v>0</v>
      </c>
      <c r="DT25" s="312">
        <f t="shared" si="164"/>
        <v>0</v>
      </c>
      <c r="DU25" s="312">
        <f t="shared" si="164"/>
        <v>0</v>
      </c>
      <c r="DV25" s="312">
        <f t="shared" si="164"/>
        <v>0</v>
      </c>
      <c r="DW25" s="312">
        <f t="shared" si="164"/>
        <v>0</v>
      </c>
      <c r="DX25" s="312">
        <f t="shared" si="164"/>
        <v>0</v>
      </c>
      <c r="DY25" s="312">
        <f t="shared" si="164"/>
        <v>0</v>
      </c>
      <c r="DZ25" s="312">
        <f t="shared" si="164"/>
        <v>0</v>
      </c>
      <c r="EA25" s="312">
        <f t="shared" si="164"/>
        <v>0</v>
      </c>
      <c r="EB25" s="313">
        <f>SUM(DP25:EA25)</f>
        <v>0</v>
      </c>
      <c r="EC25" s="312">
        <f aca="true" t="shared" si="165" ref="EC25:EN25">EC23+EC24</f>
        <v>0</v>
      </c>
      <c r="ED25" s="312">
        <f t="shared" si="165"/>
        <v>0</v>
      </c>
      <c r="EE25" s="312">
        <f t="shared" si="165"/>
        <v>0</v>
      </c>
      <c r="EF25" s="312">
        <f t="shared" si="165"/>
        <v>0</v>
      </c>
      <c r="EG25" s="312">
        <f t="shared" si="165"/>
        <v>0</v>
      </c>
      <c r="EH25" s="312">
        <f t="shared" si="165"/>
        <v>0</v>
      </c>
      <c r="EI25" s="312">
        <f t="shared" si="165"/>
        <v>0</v>
      </c>
      <c r="EJ25" s="312">
        <f t="shared" si="165"/>
        <v>0</v>
      </c>
      <c r="EK25" s="312">
        <f t="shared" si="165"/>
        <v>0</v>
      </c>
      <c r="EL25" s="312">
        <f t="shared" si="165"/>
        <v>0</v>
      </c>
      <c r="EM25" s="312">
        <f t="shared" si="165"/>
        <v>0</v>
      </c>
      <c r="EN25" s="312">
        <f t="shared" si="165"/>
        <v>0</v>
      </c>
      <c r="EO25" s="313">
        <f>SUM(EC25:EN25)</f>
        <v>0</v>
      </c>
    </row>
    <row r="26" spans="2:145" ht="12.75">
      <c r="B26" s="310" t="str">
        <f>Кредит!C38</f>
        <v>Неотплаћена главница - Евро</v>
      </c>
      <c r="C26" s="311">
        <f>IF($O$2&lt;Кредит!$B40,0,IF(C$3&lt;Кредит!$B42,0,Кредит!$B34))</f>
        <v>0</v>
      </c>
      <c r="D26" s="312">
        <f>ABS(IF(C26&gt;0,C26-D24,IF($O$2&lt;Кредит!$B40,0,IF(D$3&lt;Кредит!$B42,0,Кредит!$B34))))</f>
        <v>0</v>
      </c>
      <c r="E26" s="312">
        <f>ABS(IF(D26&gt;0,D26-E24,IF($O$2&lt;Кредит!$B40,0,IF(E$3&lt;Кредит!$B42,0,Кредит!$B34))))</f>
        <v>0</v>
      </c>
      <c r="F26" s="312">
        <f>ABS(IF(E26&gt;0,E26-F24,IF($O$2&lt;Кредит!$B40,0,IF(F$3&lt;Кредит!$B42,0,Кредит!$B34))))</f>
        <v>0</v>
      </c>
      <c r="G26" s="312">
        <f>ABS(IF(F26&gt;0,F26-G24,IF($O$2&lt;Кредит!$B40,0,IF(G$3&lt;Кредит!$B42,0,Кредит!$B34))))</f>
        <v>0</v>
      </c>
      <c r="H26" s="312">
        <f>ABS(IF(G26&gt;0,G26-H24,IF($O$2&lt;Кредит!$B40,0,IF(H$3&lt;Кредит!$B42,0,Кредит!$B34))))</f>
        <v>0</v>
      </c>
      <c r="I26" s="312">
        <f>ABS(IF(H26&gt;0,H26-I24,IF($O$2&lt;Кредит!$B40,0,IF(I$3&lt;Кредит!$B42,0,Кредит!$B34))))</f>
        <v>0</v>
      </c>
      <c r="J26" s="312">
        <f>ABS(IF(I26&gt;0,I26-J24,IF($O$2&lt;Кредит!$B40,0,IF(J$3&lt;Кредит!$B42,0,Кредит!$B34))))</f>
        <v>0</v>
      </c>
      <c r="K26" s="312">
        <f>ABS(IF(J26&gt;0,J26-K24,IF($O$2&lt;Кредит!$B40,0,IF(K$3&lt;Кредит!$B42,0,Кредит!$B34))))</f>
        <v>0</v>
      </c>
      <c r="L26" s="312">
        <f>ABS(IF(K26&gt;0,K26-L24,IF($O$2&lt;Кредит!$B40,0,IF(L$3&lt;Кредит!$B42,0,Кредит!$B34))))</f>
        <v>0</v>
      </c>
      <c r="M26" s="312">
        <f>ABS(IF(L26&gt;0,L26-M24,IF($O$2&lt;Кредит!$B40,0,IF(M$3&lt;Кредит!$B42,0,Кредит!$B34))))</f>
        <v>0</v>
      </c>
      <c r="N26" s="312">
        <f>ABS(IF(M26&gt;0,M26-N24,IF($O$2&lt;Кредит!$B40,0,IF(N$3&lt;Кредит!$B42,0,Кредит!$B34))))</f>
        <v>0</v>
      </c>
      <c r="O26" s="313">
        <f>N26</f>
        <v>0</v>
      </c>
      <c r="P26" s="312">
        <f>ABS(IF(O26&gt;0,O26-P24,IF($AB$2&lt;Кредит!$B40,0,IF(P$3&lt;Кредит!$B42,0,Кредит!$B34))))</f>
        <v>0</v>
      </c>
      <c r="Q26" s="312">
        <f>ABS(IF(P26&gt;0,P26-Q24,IF($AB$2&lt;Кредит!$B40,0,IF(Q$3&lt;Кредит!$B42,0,Кредит!$B34))))</f>
        <v>0</v>
      </c>
      <c r="R26" s="312">
        <f>ABS(IF(Q26&gt;0,Q26-R24,IF($AB$2&lt;Кредит!$B40,0,IF(R$3&lt;Кредит!$B42,0,Кредит!$B34))))</f>
        <v>0</v>
      </c>
      <c r="S26" s="312">
        <f>ABS(IF(R26&gt;0,R26-S24,IF($AB$2&lt;Кредит!$B40,0,IF(S$3&lt;Кредит!$B42,0,Кредит!$B34))))</f>
        <v>0</v>
      </c>
      <c r="T26" s="312">
        <f>ABS(IF(S26&gt;0,S26-T24,IF($AB$2&lt;Кредит!$B40,0,IF(T$3&lt;Кредит!$B42,0,Кредит!$B34))))</f>
        <v>0</v>
      </c>
      <c r="U26" s="312">
        <f>ABS(IF(T26&gt;0,T26-U24,IF($AB$2&lt;Кредит!$B40,0,IF(U$3&lt;Кредит!$B42,0,Кредит!$B34))))</f>
        <v>0</v>
      </c>
      <c r="V26" s="312">
        <f>ABS(IF(U26&gt;0,U26-V24,IF($AB$2&lt;Кредит!$B40,0,IF(V$3&lt;Кредит!$B42,0,Кредит!$B34))))</f>
        <v>0</v>
      </c>
      <c r="W26" s="312">
        <f>ABS(IF(V26&gt;0,V26-W24,IF($AB$2&lt;Кредит!$B40,0,IF(W$3&lt;Кредит!$B42,0,Кредит!$B34))))</f>
        <v>0</v>
      </c>
      <c r="X26" s="312">
        <f>ABS(IF(W26&gt;0,W26-X24,IF($AB$2&lt;Кредит!$B40,0,IF(X$3&lt;Кредит!$B42,0,Кредит!$B34))))</f>
        <v>0</v>
      </c>
      <c r="Y26" s="312">
        <f>ABS(IF(X26&gt;0,X26-Y24,IF($AB$2&lt;Кредит!$B40,0,IF(Y$3&lt;Кредит!$B42,0,Кредит!$B34))))</f>
        <v>0</v>
      </c>
      <c r="Z26" s="312">
        <f>ABS(IF(Y26&gt;0,Y26-Z24,IF($AB$2&lt;Кредит!$B40,0,IF(Z$3&lt;Кредит!$B42,0,Кредит!$B34))))</f>
        <v>0</v>
      </c>
      <c r="AA26" s="312">
        <f>ABS(IF(Z26&gt;0,Z26-AA24,IF($AB$2&lt;Кредит!$B40,0,IF(AA$3&lt;Кредит!$B42,0,Кредит!$B34))))</f>
        <v>0</v>
      </c>
      <c r="AB26" s="313">
        <f>AA26</f>
        <v>0</v>
      </c>
      <c r="AC26" s="312">
        <f>ABS(IF(AB26&gt;0,AB26-AC24,IF($AO$2&lt;Кредит!$B40,0,IF(AC$3&lt;Кредит!$B42,0,Кредит!$B34))))</f>
        <v>0</v>
      </c>
      <c r="AD26" s="312">
        <f>ABS(IF(AC26&gt;0,AC26-AD24,IF($AO$2&lt;Кредит!$B40,0,IF(AD$3&lt;Кредит!$B42,0,Кредит!$B34))))</f>
        <v>0</v>
      </c>
      <c r="AE26" s="312">
        <f>ABS(IF(AD26&gt;0,AD26-AE24,IF($AO$2&lt;Кредит!$B40,0,IF(AE$3&lt;Кредит!$B42,0,Кредит!$B34))))</f>
        <v>0</v>
      </c>
      <c r="AF26" s="312">
        <f>ABS(IF(AE26&gt;0,AE26-AF24,IF($AO$2&lt;Кредит!$B40,0,IF(AF$3&lt;Кредит!$B42,0,Кредит!$B34))))</f>
        <v>0</v>
      </c>
      <c r="AG26" s="312">
        <f>ABS(IF(AF26&gt;0,AF26-AG24,IF($AO$2&lt;Кредит!$B40,0,IF(AG$3&lt;Кредит!$B42,0,Кредит!$B34))))</f>
        <v>0</v>
      </c>
      <c r="AH26" s="312">
        <f>ABS(IF(AG26&gt;0,AG26-AH24,IF($AO$2&lt;Кредит!$B40,0,IF(AH$3&lt;Кредит!$B42,0,Кредит!$B34))))</f>
        <v>0</v>
      </c>
      <c r="AI26" s="312">
        <f>ABS(IF(AH26&gt;0,AH26-AI24,IF($AO$2&lt;Кредит!$B40,0,IF(AI$3&lt;Кредит!$B42,0,Кредит!$B34))))</f>
        <v>0</v>
      </c>
      <c r="AJ26" s="312">
        <f>ABS(IF(AI26&gt;0,AI26-AJ24,IF($AO$2&lt;Кредит!$B40,0,IF(AJ$3&lt;Кредит!$B42,0,Кредит!$B34))))</f>
        <v>0</v>
      </c>
      <c r="AK26" s="312">
        <f>ABS(IF(AJ26&gt;0,AJ26-AK24,IF($AO$2&lt;Кредит!$B40,0,IF(AK$3&lt;Кредит!$B42,0,Кредит!$B34))))</f>
        <v>0</v>
      </c>
      <c r="AL26" s="312">
        <f>ABS(IF(AK26&gt;0,AK26-AL24,IF($AO$2&lt;Кредит!$B40,0,IF(AL$3&lt;Кредит!$B42,0,Кредит!$B34))))</f>
        <v>0</v>
      </c>
      <c r="AM26" s="312">
        <f>ABS(IF(AL26&gt;0,AL26-AM24,IF($AO$2&lt;Кредит!$B40,0,IF(AM$3&lt;Кредит!$B42,0,Кредит!$B34))))</f>
        <v>0</v>
      </c>
      <c r="AN26" s="312">
        <f>ABS(IF(AM26&gt;0,AM26-AN24,IF($AO$2&lt;Кредит!$B40,0,IF(AN$3&lt;Кредит!$B42,0,Кредит!$B34))))</f>
        <v>0</v>
      </c>
      <c r="AO26" s="313">
        <f>AN26</f>
        <v>0</v>
      </c>
      <c r="AP26" s="312">
        <f>ABS(IF(AO26&gt;0,AO26-AP24,IF($BB$2&lt;Кредит!$B40,0,IF(AP$3&lt;Кредит!$B42,0,Кредит!$B34))))</f>
        <v>0</v>
      </c>
      <c r="AQ26" s="312">
        <f>ABS(IF(AP26&gt;0,AP26-AQ24,IF($BB$2&lt;Кредит!$B40,0,IF(AQ$3&lt;Кредит!$B42,0,Кредит!$B34))))</f>
        <v>0</v>
      </c>
      <c r="AR26" s="312">
        <f>ABS(IF(AQ26&gt;0,AQ26-AR24,IF($BB$2&lt;Кредит!$B40,0,IF(AR$3&lt;Кредит!$B42,0,Кредит!$B34))))</f>
        <v>0</v>
      </c>
      <c r="AS26" s="312">
        <f>ABS(IF(AR26&gt;0,AR26-AS24,IF($BB$2&lt;Кредит!$B40,0,IF(AS$3&lt;Кредит!$B42,0,Кредит!$B34))))</f>
        <v>0</v>
      </c>
      <c r="AT26" s="312">
        <f>ABS(IF(AS26&gt;0,AS26-AT24,IF($BB$2&lt;Кредит!$B40,0,IF(AT$3&lt;Кредит!$B42,0,Кредит!$B34))))</f>
        <v>0</v>
      </c>
      <c r="AU26" s="312">
        <f>ABS(IF(AT26&gt;0,AT26-AU24,IF($BB$2&lt;Кредит!$B40,0,IF(AU$3&lt;Кредит!$B42,0,Кредит!$B34))))</f>
        <v>0</v>
      </c>
      <c r="AV26" s="312">
        <f>ABS(IF(AU26&gt;0,AU26-AV24,IF($BB$2&lt;Кредит!$B40,0,IF(AV$3&lt;Кредит!$B42,0,Кредит!$B34))))</f>
        <v>0</v>
      </c>
      <c r="AW26" s="312">
        <f>ABS(IF(AV26&gt;0,AV26-AW24,IF($BB$2&lt;Кредит!$B40,0,IF(AW$3&lt;Кредит!$B42,0,Кредит!$B34))))</f>
        <v>0</v>
      </c>
      <c r="AX26" s="312">
        <f>ABS(IF(AW26&gt;0,AW26-AX24,IF($BB$2&lt;Кредит!$B40,0,IF(AX$3&lt;Кредит!$B42,0,Кредит!$B34))))</f>
        <v>0</v>
      </c>
      <c r="AY26" s="312">
        <f>ABS(IF(AX26&gt;0,AX26-AY24,IF($BB$2&lt;Кредит!$B40,0,IF(AY$3&lt;Кредит!$B42,0,Кредит!$B34))))</f>
        <v>0</v>
      </c>
      <c r="AZ26" s="312">
        <f>ABS(IF(AY26&gt;0,AY26-AZ24,IF($BB$2&lt;Кредит!$B40,0,IF(AZ$3&lt;Кредит!$B42,0,Кредит!$B34))))</f>
        <v>0</v>
      </c>
      <c r="BA26" s="312">
        <f>ABS(IF(AZ26&gt;0,AZ26-BA24,IF($BB$2&lt;Кредит!$B40,0,IF(BA$3&lt;Кредит!$B42,0,Кредит!$B34))))</f>
        <v>0</v>
      </c>
      <c r="BB26" s="313">
        <f>BA26</f>
        <v>0</v>
      </c>
      <c r="BC26" s="312">
        <f>ABS(IF(BB26&gt;0,BB26-BC24,IF($BO$2&lt;Кредит!$B40,0,IF(BC$3&lt;Кредит!$B42,0,Кредит!$B34))))</f>
        <v>0</v>
      </c>
      <c r="BD26" s="312">
        <f>ABS(IF(BC26&gt;0,BC26-BD24,IF($BO$2&lt;Кредит!$B40,0,IF(BD$3&lt;Кредит!$B42,0,Кредит!$B34))))</f>
        <v>0</v>
      </c>
      <c r="BE26" s="312">
        <f>ABS(IF(BD26&gt;0,BD26-BE24,IF($BO$2&lt;Кредит!$B40,0,IF(BE$3&lt;Кредит!$B42,0,Кредит!$B34))))</f>
        <v>0</v>
      </c>
      <c r="BF26" s="312">
        <f>ABS(IF(BE26&gt;0,BE26-BF24,IF($BO$2&lt;Кредит!$B40,0,IF(BF$3&lt;Кредит!$B42,0,Кредит!$B34))))</f>
        <v>0</v>
      </c>
      <c r="BG26" s="312">
        <f>ABS(IF(BF26&gt;0,BF26-BG24,IF($BO$2&lt;Кредит!$B40,0,IF(BG$3&lt;Кредит!$B42,0,Кредит!$B34))))</f>
        <v>0</v>
      </c>
      <c r="BH26" s="312">
        <f>ABS(IF(BG26&gt;0,BG26-BH24,IF($BO$2&lt;Кредит!$B40,0,IF(BH$3&lt;Кредит!$B42,0,Кредит!$B34))))</f>
        <v>0</v>
      </c>
      <c r="BI26" s="312">
        <f>ABS(IF(BH26&gt;0,BH26-BI24,IF($BO$2&lt;Кредит!$B40,0,IF(BI$3&lt;Кредит!$B42,0,Кредит!$B34))))</f>
        <v>0</v>
      </c>
      <c r="BJ26" s="312">
        <f>ABS(IF(BI26&gt;0,BI26-BJ24,IF($BO$2&lt;Кредит!$B40,0,IF(BJ$3&lt;Кредит!$B42,0,Кредит!$B34))))</f>
        <v>0</v>
      </c>
      <c r="BK26" s="312">
        <f>ABS(IF(BJ26&gt;0,BJ26-BK24,IF($BO$2&lt;Кредит!$B40,0,IF(BK$3&lt;Кредит!$B42,0,Кредит!$B34))))</f>
        <v>0</v>
      </c>
      <c r="BL26" s="312">
        <f>ABS(IF(BK26&gt;0,BK26-BL24,IF($BO$2&lt;Кредит!$B40,0,IF(BL$3&lt;Кредит!$B42,0,Кредит!$B34))))</f>
        <v>0</v>
      </c>
      <c r="BM26" s="312">
        <f>ABS(IF(BL26&gt;0,BL26-BM24,IF($BO$2&lt;Кредит!$B40,0,IF(BM$3&lt;Кредит!$B42,0,Кредит!$B34))))</f>
        <v>0</v>
      </c>
      <c r="BN26" s="312">
        <f>ABS(IF(BM26&gt;0,BM26-BN24,IF($BO$2&lt;Кредит!$B40,0,IF(BN$3&lt;Кредит!$B42,0,Кредит!$B34))))</f>
        <v>0</v>
      </c>
      <c r="BO26" s="313">
        <f>BN26</f>
        <v>0</v>
      </c>
      <c r="BP26" s="312">
        <f>ABS(IF(BO26&gt;0,BO26-BP24,IF($CB$2&lt;Кредит!$B40,0,IF(BP$3&lt;Кредит!$B42,0,Кредит!$B34))))</f>
        <v>0</v>
      </c>
      <c r="BQ26" s="312">
        <f>ABS(IF(BP26&gt;0,BP26-BQ24,IF($CB$2&lt;Кредит!$B40,0,IF(BQ$3&lt;Кредит!$B42,0,Кредит!$B34))))</f>
        <v>0</v>
      </c>
      <c r="BR26" s="312">
        <f>ABS(IF(BQ26&gt;0,BQ26-BR24,IF($CB$2&lt;Кредит!$B40,0,IF(BR$3&lt;Кредит!$B42,0,Кредит!$B34))))</f>
        <v>0</v>
      </c>
      <c r="BS26" s="312">
        <f>ABS(IF(BR26&gt;0,BR26-BS24,IF($CB$2&lt;Кредит!$B40,0,IF(BS$3&lt;Кредит!$B42,0,Кредит!$B34))))</f>
        <v>0</v>
      </c>
      <c r="BT26" s="312">
        <f>ABS(IF(BS26&gt;0,BS26-BT24,IF($CB$2&lt;Кредит!$B40,0,IF(BT$3&lt;Кредит!$B42,0,Кредит!$B34))))</f>
        <v>0</v>
      </c>
      <c r="BU26" s="312">
        <f>ABS(IF(BT26&gt;0,BT26-BU24,IF($CB$2&lt;Кредит!$B40,0,IF(BU$3&lt;Кредит!$B42,0,Кредит!$B34))))</f>
        <v>0</v>
      </c>
      <c r="BV26" s="312">
        <f>ABS(IF(BU26&gt;0,BU26-BV24,IF($CB$2&lt;Кредит!$B40,0,IF(BV$3&lt;Кредит!$B42,0,Кредит!$B34))))</f>
        <v>0</v>
      </c>
      <c r="BW26" s="312">
        <f>ABS(IF(BV26&gt;0,BV26-BW24,IF($CB$2&lt;Кредит!$B40,0,IF(BW$3&lt;Кредит!$B42,0,Кредит!$B34))))</f>
        <v>0</v>
      </c>
      <c r="BX26" s="312">
        <f>ABS(IF(BW26&gt;0,BW26-BX24,IF($CB$2&lt;Кредит!$B40,0,IF(BX$3&lt;Кредит!$B42,0,Кредит!$B34))))</f>
        <v>0</v>
      </c>
      <c r="BY26" s="312">
        <f>ABS(IF(BX26&gt;0,BX26-BY24,IF($CB$2&lt;Кредит!$B40,0,IF(BY$3&lt;Кредит!$B42,0,Кредит!$B34))))</f>
        <v>0</v>
      </c>
      <c r="BZ26" s="312">
        <f>ABS(IF(BY26&gt;0,BY26-BZ24,IF($CB$2&lt;Кредит!$B40,0,IF(BZ$3&lt;Кредит!$B42,0,Кредит!$B34))))</f>
        <v>0</v>
      </c>
      <c r="CA26" s="312">
        <f>ABS(IF(BZ26&gt;0,BZ26-CA24,IF($CB$2&lt;Кредит!$B40,0,IF(CA$3&lt;Кредит!$B42,0,Кредит!$B34))))</f>
        <v>0</v>
      </c>
      <c r="CB26" s="313">
        <f>CA26</f>
        <v>0</v>
      </c>
      <c r="CC26" s="312">
        <f>ABS(IF(CB26&gt;0,CB26-CC24,IF($CO$2&lt;Кредит!$B40,0,IF(CC$3&lt;Кредит!$B42,0,Кредит!$B34))))</f>
        <v>0</v>
      </c>
      <c r="CD26" s="312">
        <f>ABS(IF(CC26&gt;0,CC26-CD24,IF($CO$2&lt;Кредит!$B40,0,IF(CD$3&lt;Кредит!$B42,0,Кредит!$B34))))</f>
        <v>0</v>
      </c>
      <c r="CE26" s="312">
        <f>ABS(IF(CD26&gt;0,CD26-CE24,IF($CO$2&lt;Кредит!$B40,0,IF(CE$3&lt;Кредит!$B42,0,Кредит!$B34))))</f>
        <v>0</v>
      </c>
      <c r="CF26" s="312">
        <f>ABS(IF(CE26&gt;0,CE26-CF24,IF($CO$2&lt;Кредит!$B40,0,IF(CF$3&lt;Кредит!$B42,0,Кредит!$B34))))</f>
        <v>0</v>
      </c>
      <c r="CG26" s="312">
        <f>ABS(IF(CF26&gt;0,CF26-CG24,IF($CO$2&lt;Кредит!$B40,0,IF(CG$3&lt;Кредит!$B42,0,Кредит!$B34))))</f>
        <v>0</v>
      </c>
      <c r="CH26" s="312">
        <f>ABS(IF(CG26&gt;0,CG26-CH24,IF($CO$2&lt;Кредит!$B40,0,IF(CH$3&lt;Кредит!$B42,0,Кредит!$B34))))</f>
        <v>0</v>
      </c>
      <c r="CI26" s="312">
        <f>ABS(IF(CH26&gt;0,CH26-CI24,IF($CO$2&lt;Кредит!$B40,0,IF(CI$3&lt;Кредит!$B42,0,Кредит!$B34))))</f>
        <v>0</v>
      </c>
      <c r="CJ26" s="312">
        <f>ABS(IF(CI26&gt;0,CI26-CJ24,IF($CO$2&lt;Кредит!$B40,0,IF(CJ$3&lt;Кредит!$B42,0,Кредит!$B34))))</f>
        <v>0</v>
      </c>
      <c r="CK26" s="312">
        <f>ABS(IF(CJ26&gt;0,CJ26-CK24,IF($CO$2&lt;Кредит!$B40,0,IF(CK$3&lt;Кредит!$B42,0,Кредит!$B34))))</f>
        <v>0</v>
      </c>
      <c r="CL26" s="312">
        <f>ABS(IF(CK26&gt;0,CK26-CL24,IF($CO$2&lt;Кредит!$B40,0,IF(CL$3&lt;Кредит!$B42,0,Кредит!$B34))))</f>
        <v>0</v>
      </c>
      <c r="CM26" s="312">
        <f>ABS(IF(CL26&gt;0,CL26-CM24,IF($CO$2&lt;Кредит!$B40,0,IF(CM$3&lt;Кредит!$B42,0,Кредит!$B34))))</f>
        <v>0</v>
      </c>
      <c r="CN26" s="312">
        <f>ABS(IF(CM26&gt;0,CM26-CN24,IF($CO$2&lt;Кредит!$B40,0,IF(CN$3&lt;Кредит!$B42,0,Кредит!$B34))))</f>
        <v>0</v>
      </c>
      <c r="CO26" s="313">
        <f>CN26</f>
        <v>0</v>
      </c>
      <c r="CP26" s="312">
        <f>ABS(IF(CO26&gt;0,CO26-CP24,IF($DB$2&lt;Кредит!$B40,0,IF(CP$3&lt;Кредит!$B42,0,Кредит!$B34))))</f>
        <v>0</v>
      </c>
      <c r="CQ26" s="312">
        <f>ABS(IF(CP26&gt;0,CP26-CQ24,IF($DB$2&lt;Кредит!$B40,0,IF(CQ$3&lt;Кредит!$B42,0,Кредит!$B34))))</f>
        <v>0</v>
      </c>
      <c r="CR26" s="312">
        <f>ABS(IF(CQ26&gt;0,CQ26-CR24,IF($DB$2&lt;Кредит!$B40,0,IF(CR$3&lt;Кредит!$B42,0,Кредит!$B34))))</f>
        <v>0</v>
      </c>
      <c r="CS26" s="312">
        <f>ABS(IF(CR26&gt;0,CR26-CS24,IF($DB$2&lt;Кредит!$B40,0,IF(CS$3&lt;Кредит!$B42,0,Кредит!$B34))))</f>
        <v>0</v>
      </c>
      <c r="CT26" s="312">
        <f>ABS(IF(CS26&gt;0,CS26-CT24,IF($DB$2&lt;Кредит!$B40,0,IF(CT$3&lt;Кредит!$B42,0,Кредит!$B34))))</f>
        <v>0</v>
      </c>
      <c r="CU26" s="312">
        <f>ABS(IF(CT26&gt;0,CT26-CU24,IF($DB$2&lt;Кредит!$B40,0,IF(CU$3&lt;Кредит!$B42,0,Кредит!$B34))))</f>
        <v>0</v>
      </c>
      <c r="CV26" s="312">
        <f>ABS(IF(CU26&gt;0,CU26-CV24,IF($DB$2&lt;Кредит!$B40,0,IF(CV$3&lt;Кредит!$B42,0,Кредит!$B34))))</f>
        <v>0</v>
      </c>
      <c r="CW26" s="312">
        <f>ABS(IF(CV26&gt;0,CV26-CW24,IF($DB$2&lt;Кредит!$B40,0,IF(CW$3&lt;Кредит!$B42,0,Кредит!$B34))))</f>
        <v>0</v>
      </c>
      <c r="CX26" s="312">
        <f>ABS(IF(CW26&gt;0,CW26-CX24,IF($DB$2&lt;Кредит!$B40,0,IF(CX$3&lt;Кредит!$B42,0,Кредит!$B34))))</f>
        <v>0</v>
      </c>
      <c r="CY26" s="312">
        <f>ABS(IF(CX26&gt;0,CX26-CY24,IF($DB$2&lt;Кредит!$B40,0,IF(CY$3&lt;Кредит!$B42,0,Кредит!$B34))))</f>
        <v>0</v>
      </c>
      <c r="CZ26" s="312">
        <f>ABS(IF(CY26&gt;0,CY26-CZ24,IF($DB$2&lt;Кредит!$B40,0,IF(CZ$3&lt;Кредит!$B42,0,Кредит!$B34))))</f>
        <v>0</v>
      </c>
      <c r="DA26" s="312">
        <f>ABS(IF(CZ26&gt;0,CZ26-DA24,IF($DB$2&lt;Кредит!$B40,0,IF(DA$3&lt;Кредит!$B42,0,Кредит!$B34))))</f>
        <v>0</v>
      </c>
      <c r="DB26" s="313">
        <f>DA26</f>
        <v>0</v>
      </c>
      <c r="DC26" s="312">
        <f>ABS(IF(DB26&gt;0,DB26-DC24,IF($O$2&lt;Кредит!$B40,0,IF(DC$3&lt;Кредит!$B42,0,Кредит!$B34))))</f>
        <v>0</v>
      </c>
      <c r="DD26" s="312">
        <f>ABS(IF(DC26&gt;0,DC26-DD24,IF($O$2&lt;Кредит!$B40,0,IF(DD$3&lt;Кредит!$B42,0,Кредит!$B34))))</f>
        <v>0</v>
      </c>
      <c r="DE26" s="312">
        <f>ABS(IF(DD26&gt;0,DD26-DE24,IF($O$2&lt;Кредит!$B40,0,IF(DE$3&lt;Кредит!$B42,0,Кредит!$B34))))</f>
        <v>0</v>
      </c>
      <c r="DF26" s="312">
        <f>ABS(IF(DE26&gt;0,DE26-DF24,IF($O$2&lt;Кредит!$B40,0,IF(DF$3&lt;Кредит!$B42,0,Кредит!$B34))))</f>
        <v>0</v>
      </c>
      <c r="DG26" s="312">
        <f>ABS(IF(DF26&gt;0,DF26-DG24,IF($O$2&lt;Кредит!$B40,0,IF(DG$3&lt;Кредит!$B42,0,Кредит!$B34))))</f>
        <v>0</v>
      </c>
      <c r="DH26" s="312">
        <f>ABS(IF(DG26&gt;0,DG26-DH24,IF($O$2&lt;Кредит!$B40,0,IF(DH$3&lt;Кредит!$B42,0,Кредит!$B34))))</f>
        <v>0</v>
      </c>
      <c r="DI26" s="312">
        <f>ABS(IF(DH26&gt;0,DH26-DI24,IF($O$2&lt;Кредит!$B40,0,IF(DI$3&lt;Кредит!$B42,0,Кредит!$B34))))</f>
        <v>0</v>
      </c>
      <c r="DJ26" s="312">
        <f>ABS(IF(DI26&gt;0,DI26-DJ24,IF($O$2&lt;Кредит!$B40,0,IF(DJ$3&lt;Кредит!$B42,0,Кредит!$B34))))</f>
        <v>0</v>
      </c>
      <c r="DK26" s="312">
        <f>ABS(IF(DJ26&gt;0,DJ26-DK24,IF($O$2&lt;Кредит!$B40,0,IF(DK$3&lt;Кредит!$B42,0,Кредит!$B34))))</f>
        <v>0</v>
      </c>
      <c r="DL26" s="312">
        <f>ABS(IF(DK26&gt;0,DK26-DL24,IF($O$2&lt;Кредит!$B40,0,IF(DL$3&lt;Кредит!$B42,0,Кредит!$B34))))</f>
        <v>0</v>
      </c>
      <c r="DM26" s="312">
        <f>ABS(IF(DL26&gt;0,DL26-DM24,IF($O$2&lt;Кредит!$B40,0,IF(DM$3&lt;Кредит!$B42,0,Кредит!$B34))))</f>
        <v>0</v>
      </c>
      <c r="DN26" s="312">
        <f>ABS(IF(DM26&gt;0,DM26-DN24,IF($O$2&lt;Кредит!$B40,0,IF(DN$3&lt;Кредит!$B42,0,Кредит!$B34))))</f>
        <v>0</v>
      </c>
      <c r="DO26" s="313">
        <f>DN26</f>
        <v>0</v>
      </c>
      <c r="DP26" s="312">
        <f>ABS(IF(DO26&gt;0,DO26-DP24,IF($O$2&lt;Кредит!$B40,0,IF(DP$3&lt;Кредит!$B42,0,Кредит!$B34))))</f>
        <v>0</v>
      </c>
      <c r="DQ26" s="312">
        <f>ABS(IF(DP26&gt;0,DP26-DQ24,IF($O$2&lt;Кредит!$B40,0,IF(DQ$3&lt;Кредит!$B42,0,Кредит!$B34))))</f>
        <v>0</v>
      </c>
      <c r="DR26" s="312">
        <f>ABS(IF(DQ26&gt;0,DQ26-DR24,IF($O$2&lt;Кредит!$B40,0,IF(DR$3&lt;Кредит!$B42,0,Кредит!$B34))))</f>
        <v>0</v>
      </c>
      <c r="DS26" s="312">
        <f>ABS(IF(DR26&gt;0,DR26-DS24,IF($O$2&lt;Кредит!$B40,0,IF(DS$3&lt;Кредит!$B42,0,Кредит!$B34))))</f>
        <v>0</v>
      </c>
      <c r="DT26" s="312">
        <f>ABS(IF(DS26&gt;0,DS26-DT24,IF($O$2&lt;Кредит!$B40,0,IF(DT$3&lt;Кредит!$B42,0,Кредит!$B34))))</f>
        <v>0</v>
      </c>
      <c r="DU26" s="312">
        <f>ABS(IF(DT26&gt;0,DT26-DU24,IF($O$2&lt;Кредит!$B40,0,IF(DU$3&lt;Кредит!$B42,0,Кредит!$B34))))</f>
        <v>0</v>
      </c>
      <c r="DV26" s="312">
        <f>ABS(IF(DU26&gt;0,DU26-DV24,IF($O$2&lt;Кредит!$B40,0,IF(DV$3&lt;Кредит!$B42,0,Кредит!$B34))))</f>
        <v>0</v>
      </c>
      <c r="DW26" s="312">
        <f>ABS(IF(DV26&gt;0,DV26-DW24,IF($O$2&lt;Кредит!$B40,0,IF(DW$3&lt;Кредит!$B42,0,Кредит!$B34))))</f>
        <v>0</v>
      </c>
      <c r="DX26" s="312">
        <f>ABS(IF(DW26&gt;0,DW26-DX24,IF($O$2&lt;Кредит!$B40,0,IF(DX$3&lt;Кредит!$B42,0,Кредит!$B34))))</f>
        <v>0</v>
      </c>
      <c r="DY26" s="312">
        <f>ABS(IF(DX26&gt;0,DX26-DY24,IF($O$2&lt;Кредит!$B40,0,IF(DY$3&lt;Кредит!$B42,0,Кредит!$B34))))</f>
        <v>0</v>
      </c>
      <c r="DZ26" s="312">
        <f>ABS(IF(DY26&gt;0,DY26-DZ24,IF($O$2&lt;Кредит!$B40,0,IF(DZ$3&lt;Кредит!$B42,0,Кредит!$B34))))</f>
        <v>0</v>
      </c>
      <c r="EA26" s="312">
        <f>ABS(IF(DZ26&gt;0,DZ26-EA24,IF($O$2&lt;Кредит!$B40,0,IF(EA$3&lt;Кредит!$B42,0,Кредит!$B34))))</f>
        <v>0</v>
      </c>
      <c r="EB26" s="313">
        <f>EA26</f>
        <v>0</v>
      </c>
      <c r="EC26" s="312">
        <f>ABS(IF(EB26&gt;0,EB26-EC24,IF($O$2&lt;Кредит!$B40,0,IF(EC$3&lt;Кредит!$B42,0,Кредит!$B34))))</f>
        <v>0</v>
      </c>
      <c r="ED26" s="312">
        <f>ABS(IF(EC26&gt;0,EC26-ED24,IF($O$2&lt;Кредит!$B40,0,IF(ED$3&lt;Кредит!$B42,0,Кредит!$B34))))</f>
        <v>0</v>
      </c>
      <c r="EE26" s="312">
        <f>ABS(IF(ED26&gt;0,ED26-EE24,IF($O$2&lt;Кредит!$B40,0,IF(EE$3&lt;Кредит!$B42,0,Кредит!$B34))))</f>
        <v>0</v>
      </c>
      <c r="EF26" s="312">
        <f>ABS(IF(EE26&gt;0,EE26-EF24,IF($O$2&lt;Кредит!$B40,0,IF(EF$3&lt;Кредит!$B42,0,Кредит!$B34))))</f>
        <v>0</v>
      </c>
      <c r="EG26" s="312">
        <f>ABS(IF(EF26&gt;0,EF26-EG24,IF($O$2&lt;Кредит!$B40,0,IF(EG$3&lt;Кредит!$B42,0,Кредит!$B34))))</f>
        <v>0</v>
      </c>
      <c r="EH26" s="312">
        <f>ABS(IF(EG26&gt;0,EG26-EH24,IF($O$2&lt;Кредит!$B40,0,IF(EH$3&lt;Кредит!$B42,0,Кредит!$B34))))</f>
        <v>0</v>
      </c>
      <c r="EI26" s="312">
        <f>ABS(IF(EH26&gt;0,EH26-EI24,IF($O$2&lt;Кредит!$B40,0,IF(EI$3&lt;Кредит!$B42,0,Кредит!$B34))))</f>
        <v>0</v>
      </c>
      <c r="EJ26" s="312">
        <f>ABS(IF(EI26&gt;0,EI26-EJ24,IF($O$2&lt;Кредит!$B40,0,IF(EJ$3&lt;Кредит!$B42,0,Кредит!$B34))))</f>
        <v>0</v>
      </c>
      <c r="EK26" s="312">
        <f>ABS(IF(EJ26&gt;0,EJ26-EK24,IF($O$2&lt;Кредит!$B40,0,IF(EK$3&lt;Кредит!$B42,0,Кредит!$B34))))</f>
        <v>0</v>
      </c>
      <c r="EL26" s="312">
        <f>ABS(IF(EK26&gt;0,EK26-EL24,IF($O$2&lt;Кредит!$B40,0,IF(EL$3&lt;Кредит!$B42,0,Кредит!$B34))))</f>
        <v>0</v>
      </c>
      <c r="EM26" s="312">
        <f>ABS(IF(EL26&gt;0,EL26-EM24,IF($O$2&lt;Кредит!$B40,0,IF(EM$3&lt;Кредит!$B42,0,Кредит!$B34))))</f>
        <v>0</v>
      </c>
      <c r="EN26" s="312">
        <f>ABS(IF(EM26&gt;0,EM26-EN24,IF($O$2&lt;Кредит!$B40,0,IF(EN$3&lt;Кредит!$B42,0,Кредит!$B34))))</f>
        <v>0</v>
      </c>
      <c r="EO26" s="313">
        <f>EN26</f>
        <v>0</v>
      </c>
    </row>
    <row r="27" spans="2:145" ht="12.75">
      <c r="B27" s="315" t="str">
        <f>Кредит!C39</f>
        <v>Камата - Дин</v>
      </c>
      <c r="C27" s="311">
        <f>C23*$O$1</f>
        <v>0</v>
      </c>
      <c r="D27" s="312">
        <f aca="true" t="shared" si="166" ref="D27:N27">D23*$O$1</f>
        <v>0</v>
      </c>
      <c r="E27" s="312">
        <f t="shared" si="166"/>
        <v>0</v>
      </c>
      <c r="F27" s="312">
        <f t="shared" si="166"/>
        <v>0</v>
      </c>
      <c r="G27" s="312">
        <f t="shared" si="166"/>
        <v>0</v>
      </c>
      <c r="H27" s="312">
        <f t="shared" si="166"/>
        <v>0</v>
      </c>
      <c r="I27" s="312">
        <f t="shared" si="166"/>
        <v>0</v>
      </c>
      <c r="J27" s="312">
        <f t="shared" si="166"/>
        <v>0</v>
      </c>
      <c r="K27" s="312">
        <f t="shared" si="166"/>
        <v>0</v>
      </c>
      <c r="L27" s="312">
        <f t="shared" si="166"/>
        <v>0</v>
      </c>
      <c r="M27" s="312">
        <f t="shared" si="166"/>
        <v>0</v>
      </c>
      <c r="N27" s="312">
        <f t="shared" si="166"/>
        <v>0</v>
      </c>
      <c r="O27" s="316">
        <f>SUM(C27:N27)</f>
        <v>0</v>
      </c>
      <c r="P27" s="312">
        <f>P23*$AB$1</f>
        <v>0</v>
      </c>
      <c r="Q27" s="312">
        <f aca="true" t="shared" si="167" ref="Q27:AA27">Q23*$AB$1</f>
        <v>0</v>
      </c>
      <c r="R27" s="312">
        <f t="shared" si="167"/>
        <v>0</v>
      </c>
      <c r="S27" s="312">
        <f t="shared" si="167"/>
        <v>0</v>
      </c>
      <c r="T27" s="312">
        <f t="shared" si="167"/>
        <v>0</v>
      </c>
      <c r="U27" s="312">
        <f t="shared" si="167"/>
        <v>0</v>
      </c>
      <c r="V27" s="312">
        <f t="shared" si="167"/>
        <v>0</v>
      </c>
      <c r="W27" s="312">
        <f t="shared" si="167"/>
        <v>0</v>
      </c>
      <c r="X27" s="312">
        <f t="shared" si="167"/>
        <v>0</v>
      </c>
      <c r="Y27" s="312">
        <f t="shared" si="167"/>
        <v>0</v>
      </c>
      <c r="Z27" s="312">
        <f t="shared" si="167"/>
        <v>0</v>
      </c>
      <c r="AA27" s="312">
        <f t="shared" si="167"/>
        <v>0</v>
      </c>
      <c r="AB27" s="316">
        <f>SUM(P27:AA27)</f>
        <v>0</v>
      </c>
      <c r="AC27" s="312">
        <f>AC23*$AO$1</f>
        <v>0</v>
      </c>
      <c r="AD27" s="312">
        <f aca="true" t="shared" si="168" ref="AD27:AN27">AD23*$AO$1</f>
        <v>0</v>
      </c>
      <c r="AE27" s="312">
        <f t="shared" si="168"/>
        <v>0</v>
      </c>
      <c r="AF27" s="312">
        <f t="shared" si="168"/>
        <v>0</v>
      </c>
      <c r="AG27" s="312">
        <f t="shared" si="168"/>
        <v>0</v>
      </c>
      <c r="AH27" s="312">
        <f t="shared" si="168"/>
        <v>0</v>
      </c>
      <c r="AI27" s="312">
        <f t="shared" si="168"/>
        <v>0</v>
      </c>
      <c r="AJ27" s="312">
        <f t="shared" si="168"/>
        <v>0</v>
      </c>
      <c r="AK27" s="312">
        <f t="shared" si="168"/>
        <v>0</v>
      </c>
      <c r="AL27" s="312">
        <f t="shared" si="168"/>
        <v>0</v>
      </c>
      <c r="AM27" s="312">
        <f t="shared" si="168"/>
        <v>0</v>
      </c>
      <c r="AN27" s="312">
        <f t="shared" si="168"/>
        <v>0</v>
      </c>
      <c r="AO27" s="316">
        <f>SUM(AC27:AN27)</f>
        <v>0</v>
      </c>
      <c r="AP27" s="312">
        <f>AP23*$BB$1</f>
        <v>0</v>
      </c>
      <c r="AQ27" s="312">
        <f aca="true" t="shared" si="169" ref="AQ27:BA27">AQ23*$BB$1</f>
        <v>0</v>
      </c>
      <c r="AR27" s="312">
        <f t="shared" si="169"/>
        <v>0</v>
      </c>
      <c r="AS27" s="312">
        <f t="shared" si="169"/>
        <v>0</v>
      </c>
      <c r="AT27" s="312">
        <f t="shared" si="169"/>
        <v>0</v>
      </c>
      <c r="AU27" s="312">
        <f t="shared" si="169"/>
        <v>0</v>
      </c>
      <c r="AV27" s="312">
        <f t="shared" si="169"/>
        <v>0</v>
      </c>
      <c r="AW27" s="312">
        <f t="shared" si="169"/>
        <v>0</v>
      </c>
      <c r="AX27" s="312">
        <f t="shared" si="169"/>
        <v>0</v>
      </c>
      <c r="AY27" s="312">
        <f t="shared" si="169"/>
        <v>0</v>
      </c>
      <c r="AZ27" s="312">
        <f t="shared" si="169"/>
        <v>0</v>
      </c>
      <c r="BA27" s="312">
        <f t="shared" si="169"/>
        <v>0</v>
      </c>
      <c r="BB27" s="316">
        <f>SUM(AP27:BA27)</f>
        <v>0</v>
      </c>
      <c r="BC27" s="312">
        <f>BC23*$BO$1</f>
        <v>0</v>
      </c>
      <c r="BD27" s="312">
        <f aca="true" t="shared" si="170" ref="BD27:BN27">BD23*$BO$1</f>
        <v>0</v>
      </c>
      <c r="BE27" s="312">
        <f t="shared" si="170"/>
        <v>0</v>
      </c>
      <c r="BF27" s="312">
        <f t="shared" si="170"/>
        <v>0</v>
      </c>
      <c r="BG27" s="312">
        <f t="shared" si="170"/>
        <v>0</v>
      </c>
      <c r="BH27" s="312">
        <f t="shared" si="170"/>
        <v>0</v>
      </c>
      <c r="BI27" s="312">
        <f t="shared" si="170"/>
        <v>0</v>
      </c>
      <c r="BJ27" s="312">
        <f t="shared" si="170"/>
        <v>0</v>
      </c>
      <c r="BK27" s="312">
        <f t="shared" si="170"/>
        <v>0</v>
      </c>
      <c r="BL27" s="312">
        <f t="shared" si="170"/>
        <v>0</v>
      </c>
      <c r="BM27" s="312">
        <f t="shared" si="170"/>
        <v>0</v>
      </c>
      <c r="BN27" s="312">
        <f t="shared" si="170"/>
        <v>0</v>
      </c>
      <c r="BO27" s="316">
        <f>SUM(BC27:BN27)</f>
        <v>0</v>
      </c>
      <c r="BP27" s="312">
        <f>BP23*$CB$1</f>
        <v>0</v>
      </c>
      <c r="BQ27" s="312">
        <f aca="true" t="shared" si="171" ref="BQ27:CA27">BQ23*$CB$1</f>
        <v>0</v>
      </c>
      <c r="BR27" s="312">
        <f t="shared" si="171"/>
        <v>0</v>
      </c>
      <c r="BS27" s="312">
        <f t="shared" si="171"/>
        <v>0</v>
      </c>
      <c r="BT27" s="312">
        <f t="shared" si="171"/>
        <v>0</v>
      </c>
      <c r="BU27" s="312">
        <f t="shared" si="171"/>
        <v>0</v>
      </c>
      <c r="BV27" s="312">
        <f t="shared" si="171"/>
        <v>0</v>
      </c>
      <c r="BW27" s="312">
        <f t="shared" si="171"/>
        <v>0</v>
      </c>
      <c r="BX27" s="312">
        <f t="shared" si="171"/>
        <v>0</v>
      </c>
      <c r="BY27" s="312">
        <f t="shared" si="171"/>
        <v>0</v>
      </c>
      <c r="BZ27" s="312">
        <f t="shared" si="171"/>
        <v>0</v>
      </c>
      <c r="CA27" s="312">
        <f t="shared" si="171"/>
        <v>0</v>
      </c>
      <c r="CB27" s="316">
        <f>SUM(BP27:CA27)</f>
        <v>0</v>
      </c>
      <c r="CC27" s="312">
        <f aca="true" t="shared" si="172" ref="CC27:CN27">CC23*$CO$1</f>
        <v>0</v>
      </c>
      <c r="CD27" s="312">
        <f t="shared" si="172"/>
        <v>0</v>
      </c>
      <c r="CE27" s="312">
        <f t="shared" si="172"/>
        <v>0</v>
      </c>
      <c r="CF27" s="312">
        <f t="shared" si="172"/>
        <v>0</v>
      </c>
      <c r="CG27" s="312">
        <f t="shared" si="172"/>
        <v>0</v>
      </c>
      <c r="CH27" s="312">
        <f t="shared" si="172"/>
        <v>0</v>
      </c>
      <c r="CI27" s="312">
        <f t="shared" si="172"/>
        <v>0</v>
      </c>
      <c r="CJ27" s="312">
        <f t="shared" si="172"/>
        <v>0</v>
      </c>
      <c r="CK27" s="312">
        <f t="shared" si="172"/>
        <v>0</v>
      </c>
      <c r="CL27" s="312">
        <f t="shared" si="172"/>
        <v>0</v>
      </c>
      <c r="CM27" s="312">
        <f t="shared" si="172"/>
        <v>0</v>
      </c>
      <c r="CN27" s="312">
        <f t="shared" si="172"/>
        <v>0</v>
      </c>
      <c r="CO27" s="316">
        <f>SUM(CC27:CN27)</f>
        <v>0</v>
      </c>
      <c r="CP27" s="312">
        <f>CP23*$DB$1</f>
        <v>0</v>
      </c>
      <c r="CQ27" s="312">
        <f aca="true" t="shared" si="173" ref="CQ27:DA27">CQ23*$DB$1</f>
        <v>0</v>
      </c>
      <c r="CR27" s="312">
        <f t="shared" si="173"/>
        <v>0</v>
      </c>
      <c r="CS27" s="312">
        <f t="shared" si="173"/>
        <v>0</v>
      </c>
      <c r="CT27" s="312">
        <f t="shared" si="173"/>
        <v>0</v>
      </c>
      <c r="CU27" s="312">
        <f t="shared" si="173"/>
        <v>0</v>
      </c>
      <c r="CV27" s="312">
        <f t="shared" si="173"/>
        <v>0</v>
      </c>
      <c r="CW27" s="312">
        <f t="shared" si="173"/>
        <v>0</v>
      </c>
      <c r="CX27" s="312">
        <f t="shared" si="173"/>
        <v>0</v>
      </c>
      <c r="CY27" s="312">
        <f t="shared" si="173"/>
        <v>0</v>
      </c>
      <c r="CZ27" s="312">
        <f t="shared" si="173"/>
        <v>0</v>
      </c>
      <c r="DA27" s="312">
        <f t="shared" si="173"/>
        <v>0</v>
      </c>
      <c r="DB27" s="316">
        <f>SUM(CP27:DA27)</f>
        <v>0</v>
      </c>
      <c r="DC27" s="312">
        <f>DC23*$DO$1</f>
        <v>0</v>
      </c>
      <c r="DD27" s="312">
        <f aca="true" t="shared" si="174" ref="DD27:DN27">DD23*$DO$1</f>
        <v>0</v>
      </c>
      <c r="DE27" s="312">
        <f t="shared" si="174"/>
        <v>0</v>
      </c>
      <c r="DF27" s="312">
        <f t="shared" si="174"/>
        <v>0</v>
      </c>
      <c r="DG27" s="312">
        <f t="shared" si="174"/>
        <v>0</v>
      </c>
      <c r="DH27" s="312">
        <f t="shared" si="174"/>
        <v>0</v>
      </c>
      <c r="DI27" s="312">
        <f t="shared" si="174"/>
        <v>0</v>
      </c>
      <c r="DJ27" s="312">
        <f t="shared" si="174"/>
        <v>0</v>
      </c>
      <c r="DK27" s="312">
        <f t="shared" si="174"/>
        <v>0</v>
      </c>
      <c r="DL27" s="312">
        <f t="shared" si="174"/>
        <v>0</v>
      </c>
      <c r="DM27" s="312">
        <f t="shared" si="174"/>
        <v>0</v>
      </c>
      <c r="DN27" s="312">
        <f t="shared" si="174"/>
        <v>0</v>
      </c>
      <c r="DO27" s="316">
        <f>SUM(DC27:DN27)</f>
        <v>0</v>
      </c>
      <c r="DP27" s="312">
        <f>DP23*$EB$1</f>
        <v>0</v>
      </c>
      <c r="DQ27" s="312">
        <f aca="true" t="shared" si="175" ref="DQ27:EA27">DQ23*$EB$1</f>
        <v>0</v>
      </c>
      <c r="DR27" s="312">
        <f t="shared" si="175"/>
        <v>0</v>
      </c>
      <c r="DS27" s="312">
        <f t="shared" si="175"/>
        <v>0</v>
      </c>
      <c r="DT27" s="312">
        <f t="shared" si="175"/>
        <v>0</v>
      </c>
      <c r="DU27" s="312">
        <f t="shared" si="175"/>
        <v>0</v>
      </c>
      <c r="DV27" s="312">
        <f t="shared" si="175"/>
        <v>0</v>
      </c>
      <c r="DW27" s="312">
        <f t="shared" si="175"/>
        <v>0</v>
      </c>
      <c r="DX27" s="312">
        <f t="shared" si="175"/>
        <v>0</v>
      </c>
      <c r="DY27" s="312">
        <f t="shared" si="175"/>
        <v>0</v>
      </c>
      <c r="DZ27" s="312">
        <f t="shared" si="175"/>
        <v>0</v>
      </c>
      <c r="EA27" s="312">
        <f t="shared" si="175"/>
        <v>0</v>
      </c>
      <c r="EB27" s="316">
        <f>SUM(DP27:EA27)</f>
        <v>0</v>
      </c>
      <c r="EC27" s="312">
        <f>EC23*$EO$1</f>
        <v>0</v>
      </c>
      <c r="ED27" s="312">
        <f aca="true" t="shared" si="176" ref="ED27:EN27">ED23*$EO$1</f>
        <v>0</v>
      </c>
      <c r="EE27" s="312">
        <f t="shared" si="176"/>
        <v>0</v>
      </c>
      <c r="EF27" s="312">
        <f t="shared" si="176"/>
        <v>0</v>
      </c>
      <c r="EG27" s="312">
        <f t="shared" si="176"/>
        <v>0</v>
      </c>
      <c r="EH27" s="312">
        <f t="shared" si="176"/>
        <v>0</v>
      </c>
      <c r="EI27" s="312">
        <f t="shared" si="176"/>
        <v>0</v>
      </c>
      <c r="EJ27" s="312">
        <f t="shared" si="176"/>
        <v>0</v>
      </c>
      <c r="EK27" s="312">
        <f t="shared" si="176"/>
        <v>0</v>
      </c>
      <c r="EL27" s="312">
        <f t="shared" si="176"/>
        <v>0</v>
      </c>
      <c r="EM27" s="312">
        <f t="shared" si="176"/>
        <v>0</v>
      </c>
      <c r="EN27" s="312">
        <f t="shared" si="176"/>
        <v>0</v>
      </c>
      <c r="EO27" s="316">
        <f>SUM(EC27:EN27)</f>
        <v>0</v>
      </c>
    </row>
    <row r="28" spans="2:145" ht="12.75">
      <c r="B28" s="317" t="str">
        <f>Кредит!C40</f>
        <v>Главница - Дин</v>
      </c>
      <c r="C28" s="311" t="e">
        <f>C24*$O$1</f>
        <v>#DIV/0!</v>
      </c>
      <c r="D28" s="312">
        <f aca="true" t="shared" si="177" ref="D28:N28">D24*$O$1</f>
        <v>0</v>
      </c>
      <c r="E28" s="312">
        <f t="shared" si="177"/>
        <v>0</v>
      </c>
      <c r="F28" s="312">
        <f t="shared" si="177"/>
        <v>0</v>
      </c>
      <c r="G28" s="312">
        <f t="shared" si="177"/>
        <v>0</v>
      </c>
      <c r="H28" s="312">
        <f t="shared" si="177"/>
        <v>0</v>
      </c>
      <c r="I28" s="312">
        <f t="shared" si="177"/>
        <v>0</v>
      </c>
      <c r="J28" s="312">
        <f t="shared" si="177"/>
        <v>0</v>
      </c>
      <c r="K28" s="312">
        <f t="shared" si="177"/>
        <v>0</v>
      </c>
      <c r="L28" s="312">
        <f t="shared" si="177"/>
        <v>0</v>
      </c>
      <c r="M28" s="312">
        <f t="shared" si="177"/>
        <v>0</v>
      </c>
      <c r="N28" s="312">
        <f t="shared" si="177"/>
        <v>0</v>
      </c>
      <c r="O28" s="316" t="e">
        <f>SUM(C28:N28)</f>
        <v>#DIV/0!</v>
      </c>
      <c r="P28" s="312">
        <f>P24*$AB$1</f>
        <v>0</v>
      </c>
      <c r="Q28" s="312">
        <f aca="true" t="shared" si="178" ref="Q28:AA28">Q24*$AB$1</f>
        <v>0</v>
      </c>
      <c r="R28" s="312">
        <f t="shared" si="178"/>
        <v>0</v>
      </c>
      <c r="S28" s="312">
        <f t="shared" si="178"/>
        <v>0</v>
      </c>
      <c r="T28" s="312">
        <f t="shared" si="178"/>
        <v>0</v>
      </c>
      <c r="U28" s="312">
        <f t="shared" si="178"/>
        <v>0</v>
      </c>
      <c r="V28" s="312">
        <f t="shared" si="178"/>
        <v>0</v>
      </c>
      <c r="W28" s="312">
        <f t="shared" si="178"/>
        <v>0</v>
      </c>
      <c r="X28" s="312">
        <f t="shared" si="178"/>
        <v>0</v>
      </c>
      <c r="Y28" s="312">
        <f t="shared" si="178"/>
        <v>0</v>
      </c>
      <c r="Z28" s="312">
        <f t="shared" si="178"/>
        <v>0</v>
      </c>
      <c r="AA28" s="312">
        <f t="shared" si="178"/>
        <v>0</v>
      </c>
      <c r="AB28" s="316">
        <f>SUM(P28:AA28)</f>
        <v>0</v>
      </c>
      <c r="AC28" s="312">
        <f>AC24*$AO$1</f>
        <v>0</v>
      </c>
      <c r="AD28" s="312">
        <f aca="true" t="shared" si="179" ref="AD28:AN28">AD24*$AO$1</f>
        <v>0</v>
      </c>
      <c r="AE28" s="312">
        <f t="shared" si="179"/>
        <v>0</v>
      </c>
      <c r="AF28" s="312">
        <f t="shared" si="179"/>
        <v>0</v>
      </c>
      <c r="AG28" s="312">
        <f t="shared" si="179"/>
        <v>0</v>
      </c>
      <c r="AH28" s="312">
        <f t="shared" si="179"/>
        <v>0</v>
      </c>
      <c r="AI28" s="312">
        <f t="shared" si="179"/>
        <v>0</v>
      </c>
      <c r="AJ28" s="312">
        <f t="shared" si="179"/>
        <v>0</v>
      </c>
      <c r="AK28" s="312">
        <f t="shared" si="179"/>
        <v>0</v>
      </c>
      <c r="AL28" s="312">
        <f t="shared" si="179"/>
        <v>0</v>
      </c>
      <c r="AM28" s="312">
        <f t="shared" si="179"/>
        <v>0</v>
      </c>
      <c r="AN28" s="312">
        <f t="shared" si="179"/>
        <v>0</v>
      </c>
      <c r="AO28" s="316">
        <f>SUM(AC28:AN28)</f>
        <v>0</v>
      </c>
      <c r="AP28" s="312">
        <f>AP24*$BB$1</f>
        <v>0</v>
      </c>
      <c r="AQ28" s="312">
        <f aca="true" t="shared" si="180" ref="AQ28:BA28">AQ24*$BB$1</f>
        <v>0</v>
      </c>
      <c r="AR28" s="312">
        <f t="shared" si="180"/>
        <v>0</v>
      </c>
      <c r="AS28" s="312">
        <f t="shared" si="180"/>
        <v>0</v>
      </c>
      <c r="AT28" s="312">
        <f t="shared" si="180"/>
        <v>0</v>
      </c>
      <c r="AU28" s="312">
        <f t="shared" si="180"/>
        <v>0</v>
      </c>
      <c r="AV28" s="312">
        <f t="shared" si="180"/>
        <v>0</v>
      </c>
      <c r="AW28" s="312">
        <f t="shared" si="180"/>
        <v>0</v>
      </c>
      <c r="AX28" s="312">
        <f t="shared" si="180"/>
        <v>0</v>
      </c>
      <c r="AY28" s="312">
        <f t="shared" si="180"/>
        <v>0</v>
      </c>
      <c r="AZ28" s="312">
        <f t="shared" si="180"/>
        <v>0</v>
      </c>
      <c r="BA28" s="312">
        <f t="shared" si="180"/>
        <v>0</v>
      </c>
      <c r="BB28" s="316">
        <f>SUM(AP28:BA28)</f>
        <v>0</v>
      </c>
      <c r="BC28" s="312">
        <f>BC24*$BO$1</f>
        <v>0</v>
      </c>
      <c r="BD28" s="312">
        <f aca="true" t="shared" si="181" ref="BD28:BN28">BD24*$BO$1</f>
        <v>0</v>
      </c>
      <c r="BE28" s="312">
        <f t="shared" si="181"/>
        <v>0</v>
      </c>
      <c r="BF28" s="312">
        <f t="shared" si="181"/>
        <v>0</v>
      </c>
      <c r="BG28" s="312">
        <f t="shared" si="181"/>
        <v>0</v>
      </c>
      <c r="BH28" s="312">
        <f t="shared" si="181"/>
        <v>0</v>
      </c>
      <c r="BI28" s="312">
        <f t="shared" si="181"/>
        <v>0</v>
      </c>
      <c r="BJ28" s="312">
        <f t="shared" si="181"/>
        <v>0</v>
      </c>
      <c r="BK28" s="312">
        <f t="shared" si="181"/>
        <v>0</v>
      </c>
      <c r="BL28" s="312">
        <f t="shared" si="181"/>
        <v>0</v>
      </c>
      <c r="BM28" s="312">
        <f t="shared" si="181"/>
        <v>0</v>
      </c>
      <c r="BN28" s="312">
        <f t="shared" si="181"/>
        <v>0</v>
      </c>
      <c r="BO28" s="316">
        <f>SUM(BC28:BN28)</f>
        <v>0</v>
      </c>
      <c r="BP28" s="312">
        <f>BP24*$CB$1</f>
        <v>0</v>
      </c>
      <c r="BQ28" s="312">
        <f aca="true" t="shared" si="182" ref="BQ28:CA28">BQ24*$CB$1</f>
        <v>0</v>
      </c>
      <c r="BR28" s="312">
        <f t="shared" si="182"/>
        <v>0</v>
      </c>
      <c r="BS28" s="312">
        <f t="shared" si="182"/>
        <v>0</v>
      </c>
      <c r="BT28" s="312">
        <f t="shared" si="182"/>
        <v>0</v>
      </c>
      <c r="BU28" s="312">
        <f t="shared" si="182"/>
        <v>0</v>
      </c>
      <c r="BV28" s="312">
        <f t="shared" si="182"/>
        <v>0</v>
      </c>
      <c r="BW28" s="312">
        <f t="shared" si="182"/>
        <v>0</v>
      </c>
      <c r="BX28" s="312">
        <f t="shared" si="182"/>
        <v>0</v>
      </c>
      <c r="BY28" s="312">
        <f t="shared" si="182"/>
        <v>0</v>
      </c>
      <c r="BZ28" s="312">
        <f t="shared" si="182"/>
        <v>0</v>
      </c>
      <c r="CA28" s="312">
        <f t="shared" si="182"/>
        <v>0</v>
      </c>
      <c r="CB28" s="316">
        <f>SUM(BP28:CA28)</f>
        <v>0</v>
      </c>
      <c r="CC28" s="312">
        <f aca="true" t="shared" si="183" ref="CC28:CN28">CC24*$CO$1</f>
        <v>0</v>
      </c>
      <c r="CD28" s="312">
        <f t="shared" si="183"/>
        <v>0</v>
      </c>
      <c r="CE28" s="312">
        <f t="shared" si="183"/>
        <v>0</v>
      </c>
      <c r="CF28" s="312">
        <f t="shared" si="183"/>
        <v>0</v>
      </c>
      <c r="CG28" s="312">
        <f t="shared" si="183"/>
        <v>0</v>
      </c>
      <c r="CH28" s="312">
        <f t="shared" si="183"/>
        <v>0</v>
      </c>
      <c r="CI28" s="312">
        <f t="shared" si="183"/>
        <v>0</v>
      </c>
      <c r="CJ28" s="312">
        <f t="shared" si="183"/>
        <v>0</v>
      </c>
      <c r="CK28" s="312">
        <f t="shared" si="183"/>
        <v>0</v>
      </c>
      <c r="CL28" s="312">
        <f t="shared" si="183"/>
        <v>0</v>
      </c>
      <c r="CM28" s="312">
        <f t="shared" si="183"/>
        <v>0</v>
      </c>
      <c r="CN28" s="312">
        <f t="shared" si="183"/>
        <v>0</v>
      </c>
      <c r="CO28" s="316">
        <f>SUM(CC28:CN28)</f>
        <v>0</v>
      </c>
      <c r="CP28" s="312">
        <f>CP24*$DB$1</f>
        <v>0</v>
      </c>
      <c r="CQ28" s="312">
        <f aca="true" t="shared" si="184" ref="CQ28:DA28">CQ24*$DB$1</f>
        <v>0</v>
      </c>
      <c r="CR28" s="312">
        <f t="shared" si="184"/>
        <v>0</v>
      </c>
      <c r="CS28" s="312">
        <f t="shared" si="184"/>
        <v>0</v>
      </c>
      <c r="CT28" s="312">
        <f t="shared" si="184"/>
        <v>0</v>
      </c>
      <c r="CU28" s="312">
        <f t="shared" si="184"/>
        <v>0</v>
      </c>
      <c r="CV28" s="312">
        <f t="shared" si="184"/>
        <v>0</v>
      </c>
      <c r="CW28" s="312">
        <f t="shared" si="184"/>
        <v>0</v>
      </c>
      <c r="CX28" s="312">
        <f t="shared" si="184"/>
        <v>0</v>
      </c>
      <c r="CY28" s="312">
        <f t="shared" si="184"/>
        <v>0</v>
      </c>
      <c r="CZ28" s="312">
        <f t="shared" si="184"/>
        <v>0</v>
      </c>
      <c r="DA28" s="312">
        <f t="shared" si="184"/>
        <v>0</v>
      </c>
      <c r="DB28" s="316">
        <f>SUM(CP28:DA28)</f>
        <v>0</v>
      </c>
      <c r="DC28" s="312">
        <f>DC24*$DO$1</f>
        <v>0</v>
      </c>
      <c r="DD28" s="312">
        <f aca="true" t="shared" si="185" ref="DD28:DN28">DD24*$DO$1</f>
        <v>0</v>
      </c>
      <c r="DE28" s="312">
        <f t="shared" si="185"/>
        <v>0</v>
      </c>
      <c r="DF28" s="312">
        <f t="shared" si="185"/>
        <v>0</v>
      </c>
      <c r="DG28" s="312">
        <f t="shared" si="185"/>
        <v>0</v>
      </c>
      <c r="DH28" s="312">
        <f t="shared" si="185"/>
        <v>0</v>
      </c>
      <c r="DI28" s="312">
        <f t="shared" si="185"/>
        <v>0</v>
      </c>
      <c r="DJ28" s="312">
        <f t="shared" si="185"/>
        <v>0</v>
      </c>
      <c r="DK28" s="312">
        <f t="shared" si="185"/>
        <v>0</v>
      </c>
      <c r="DL28" s="312">
        <f t="shared" si="185"/>
        <v>0</v>
      </c>
      <c r="DM28" s="312">
        <f t="shared" si="185"/>
        <v>0</v>
      </c>
      <c r="DN28" s="312">
        <f t="shared" si="185"/>
        <v>0</v>
      </c>
      <c r="DO28" s="316">
        <f>SUM(DC28:DN28)</f>
        <v>0</v>
      </c>
      <c r="DP28" s="312">
        <f>DP24*$EB$1</f>
        <v>0</v>
      </c>
      <c r="DQ28" s="312">
        <f aca="true" t="shared" si="186" ref="DQ28:EA28">DQ24*$EB$1</f>
        <v>0</v>
      </c>
      <c r="DR28" s="312">
        <f t="shared" si="186"/>
        <v>0</v>
      </c>
      <c r="DS28" s="312">
        <f t="shared" si="186"/>
        <v>0</v>
      </c>
      <c r="DT28" s="312">
        <f t="shared" si="186"/>
        <v>0</v>
      </c>
      <c r="DU28" s="312">
        <f t="shared" si="186"/>
        <v>0</v>
      </c>
      <c r="DV28" s="312">
        <f t="shared" si="186"/>
        <v>0</v>
      </c>
      <c r="DW28" s="312">
        <f t="shared" si="186"/>
        <v>0</v>
      </c>
      <c r="DX28" s="312">
        <f t="shared" si="186"/>
        <v>0</v>
      </c>
      <c r="DY28" s="312">
        <f t="shared" si="186"/>
        <v>0</v>
      </c>
      <c r="DZ28" s="312">
        <f t="shared" si="186"/>
        <v>0</v>
      </c>
      <c r="EA28" s="312">
        <f t="shared" si="186"/>
        <v>0</v>
      </c>
      <c r="EB28" s="316">
        <f>SUM(DP28:EA28)</f>
        <v>0</v>
      </c>
      <c r="EC28" s="312">
        <f>EC24*$EO$1</f>
        <v>0</v>
      </c>
      <c r="ED28" s="312">
        <f aca="true" t="shared" si="187" ref="ED28:EN28">ED24*$EO$1</f>
        <v>0</v>
      </c>
      <c r="EE28" s="312">
        <f t="shared" si="187"/>
        <v>0</v>
      </c>
      <c r="EF28" s="312">
        <f t="shared" si="187"/>
        <v>0</v>
      </c>
      <c r="EG28" s="312">
        <f t="shared" si="187"/>
        <v>0</v>
      </c>
      <c r="EH28" s="312">
        <f t="shared" si="187"/>
        <v>0</v>
      </c>
      <c r="EI28" s="312">
        <f t="shared" si="187"/>
        <v>0</v>
      </c>
      <c r="EJ28" s="312">
        <f t="shared" si="187"/>
        <v>0</v>
      </c>
      <c r="EK28" s="312">
        <f t="shared" si="187"/>
        <v>0</v>
      </c>
      <c r="EL28" s="312">
        <f t="shared" si="187"/>
        <v>0</v>
      </c>
      <c r="EM28" s="312">
        <f t="shared" si="187"/>
        <v>0</v>
      </c>
      <c r="EN28" s="312">
        <f t="shared" si="187"/>
        <v>0</v>
      </c>
      <c r="EO28" s="316">
        <f>SUM(EC28:EN28)</f>
        <v>0</v>
      </c>
    </row>
    <row r="29" spans="2:145" ht="12.75">
      <c r="B29" s="315" t="str">
        <f>Кредит!C41</f>
        <v>Сервисирање дуга - Дин</v>
      </c>
      <c r="C29" s="311" t="e">
        <f aca="true" t="shared" si="188" ref="C29:N29">SUM(C27:C28)</f>
        <v>#DIV/0!</v>
      </c>
      <c r="D29" s="312">
        <f t="shared" si="188"/>
        <v>0</v>
      </c>
      <c r="E29" s="312">
        <f t="shared" si="188"/>
        <v>0</v>
      </c>
      <c r="F29" s="312">
        <f t="shared" si="188"/>
        <v>0</v>
      </c>
      <c r="G29" s="312">
        <f t="shared" si="188"/>
        <v>0</v>
      </c>
      <c r="H29" s="312">
        <f t="shared" si="188"/>
        <v>0</v>
      </c>
      <c r="I29" s="312">
        <f t="shared" si="188"/>
        <v>0</v>
      </c>
      <c r="J29" s="312">
        <f t="shared" si="188"/>
        <v>0</v>
      </c>
      <c r="K29" s="312">
        <f t="shared" si="188"/>
        <v>0</v>
      </c>
      <c r="L29" s="312">
        <f t="shared" si="188"/>
        <v>0</v>
      </c>
      <c r="M29" s="312">
        <f t="shared" si="188"/>
        <v>0</v>
      </c>
      <c r="N29" s="312">
        <f t="shared" si="188"/>
        <v>0</v>
      </c>
      <c r="O29" s="316" t="e">
        <f>SUM(C29:N29)</f>
        <v>#DIV/0!</v>
      </c>
      <c r="P29" s="312">
        <f aca="true" t="shared" si="189" ref="P29:AA29">SUM(P27:P28)</f>
        <v>0</v>
      </c>
      <c r="Q29" s="312">
        <f t="shared" si="189"/>
        <v>0</v>
      </c>
      <c r="R29" s="312">
        <f t="shared" si="189"/>
        <v>0</v>
      </c>
      <c r="S29" s="312">
        <f t="shared" si="189"/>
        <v>0</v>
      </c>
      <c r="T29" s="312">
        <f t="shared" si="189"/>
        <v>0</v>
      </c>
      <c r="U29" s="312">
        <f t="shared" si="189"/>
        <v>0</v>
      </c>
      <c r="V29" s="312">
        <f t="shared" si="189"/>
        <v>0</v>
      </c>
      <c r="W29" s="312">
        <f t="shared" si="189"/>
        <v>0</v>
      </c>
      <c r="X29" s="312">
        <f t="shared" si="189"/>
        <v>0</v>
      </c>
      <c r="Y29" s="312">
        <f t="shared" si="189"/>
        <v>0</v>
      </c>
      <c r="Z29" s="312">
        <f t="shared" si="189"/>
        <v>0</v>
      </c>
      <c r="AA29" s="312">
        <f t="shared" si="189"/>
        <v>0</v>
      </c>
      <c r="AB29" s="316">
        <f>SUM(P29:AA29)</f>
        <v>0</v>
      </c>
      <c r="AC29" s="312">
        <f aca="true" t="shared" si="190" ref="AC29:AN29">SUM(AC27:AC28)</f>
        <v>0</v>
      </c>
      <c r="AD29" s="312">
        <f t="shared" si="190"/>
        <v>0</v>
      </c>
      <c r="AE29" s="312">
        <f t="shared" si="190"/>
        <v>0</v>
      </c>
      <c r="AF29" s="312">
        <f t="shared" si="190"/>
        <v>0</v>
      </c>
      <c r="AG29" s="312">
        <f t="shared" si="190"/>
        <v>0</v>
      </c>
      <c r="AH29" s="312">
        <f t="shared" si="190"/>
        <v>0</v>
      </c>
      <c r="AI29" s="312">
        <f t="shared" si="190"/>
        <v>0</v>
      </c>
      <c r="AJ29" s="312">
        <f t="shared" si="190"/>
        <v>0</v>
      </c>
      <c r="AK29" s="312">
        <f t="shared" si="190"/>
        <v>0</v>
      </c>
      <c r="AL29" s="312">
        <f t="shared" si="190"/>
        <v>0</v>
      </c>
      <c r="AM29" s="312">
        <f t="shared" si="190"/>
        <v>0</v>
      </c>
      <c r="AN29" s="312">
        <f t="shared" si="190"/>
        <v>0</v>
      </c>
      <c r="AO29" s="316">
        <f>SUM(AC29:AN29)</f>
        <v>0</v>
      </c>
      <c r="AP29" s="312">
        <f aca="true" t="shared" si="191" ref="AP29:BA29">SUM(AP27:AP28)</f>
        <v>0</v>
      </c>
      <c r="AQ29" s="312">
        <f t="shared" si="191"/>
        <v>0</v>
      </c>
      <c r="AR29" s="312">
        <f t="shared" si="191"/>
        <v>0</v>
      </c>
      <c r="AS29" s="312">
        <f t="shared" si="191"/>
        <v>0</v>
      </c>
      <c r="AT29" s="312">
        <f t="shared" si="191"/>
        <v>0</v>
      </c>
      <c r="AU29" s="312">
        <f t="shared" si="191"/>
        <v>0</v>
      </c>
      <c r="AV29" s="312">
        <f t="shared" si="191"/>
        <v>0</v>
      </c>
      <c r="AW29" s="312">
        <f t="shared" si="191"/>
        <v>0</v>
      </c>
      <c r="AX29" s="312">
        <f t="shared" si="191"/>
        <v>0</v>
      </c>
      <c r="AY29" s="312">
        <f t="shared" si="191"/>
        <v>0</v>
      </c>
      <c r="AZ29" s="312">
        <f t="shared" si="191"/>
        <v>0</v>
      </c>
      <c r="BA29" s="312">
        <f t="shared" si="191"/>
        <v>0</v>
      </c>
      <c r="BB29" s="316">
        <f>SUM(AP29:BA29)</f>
        <v>0</v>
      </c>
      <c r="BC29" s="312">
        <f aca="true" t="shared" si="192" ref="BC29:BN29">SUM(BC27:BC28)</f>
        <v>0</v>
      </c>
      <c r="BD29" s="312">
        <f t="shared" si="192"/>
        <v>0</v>
      </c>
      <c r="BE29" s="312">
        <f t="shared" si="192"/>
        <v>0</v>
      </c>
      <c r="BF29" s="312">
        <f t="shared" si="192"/>
        <v>0</v>
      </c>
      <c r="BG29" s="312">
        <f t="shared" si="192"/>
        <v>0</v>
      </c>
      <c r="BH29" s="312">
        <f t="shared" si="192"/>
        <v>0</v>
      </c>
      <c r="BI29" s="312">
        <f t="shared" si="192"/>
        <v>0</v>
      </c>
      <c r="BJ29" s="312">
        <f t="shared" si="192"/>
        <v>0</v>
      </c>
      <c r="BK29" s="312">
        <f t="shared" si="192"/>
        <v>0</v>
      </c>
      <c r="BL29" s="312">
        <f t="shared" si="192"/>
        <v>0</v>
      </c>
      <c r="BM29" s="312">
        <f t="shared" si="192"/>
        <v>0</v>
      </c>
      <c r="BN29" s="312">
        <f t="shared" si="192"/>
        <v>0</v>
      </c>
      <c r="BO29" s="316">
        <f>SUM(BC29:BN29)</f>
        <v>0</v>
      </c>
      <c r="BP29" s="312">
        <f aca="true" t="shared" si="193" ref="BP29:CA29">SUM(BP27:BP28)</f>
        <v>0</v>
      </c>
      <c r="BQ29" s="312">
        <f t="shared" si="193"/>
        <v>0</v>
      </c>
      <c r="BR29" s="312">
        <f t="shared" si="193"/>
        <v>0</v>
      </c>
      <c r="BS29" s="312">
        <f t="shared" si="193"/>
        <v>0</v>
      </c>
      <c r="BT29" s="312">
        <f t="shared" si="193"/>
        <v>0</v>
      </c>
      <c r="BU29" s="312">
        <f t="shared" si="193"/>
        <v>0</v>
      </c>
      <c r="BV29" s="312">
        <f t="shared" si="193"/>
        <v>0</v>
      </c>
      <c r="BW29" s="312">
        <f t="shared" si="193"/>
        <v>0</v>
      </c>
      <c r="BX29" s="312">
        <f t="shared" si="193"/>
        <v>0</v>
      </c>
      <c r="BY29" s="312">
        <f t="shared" si="193"/>
        <v>0</v>
      </c>
      <c r="BZ29" s="312">
        <f t="shared" si="193"/>
        <v>0</v>
      </c>
      <c r="CA29" s="312">
        <f t="shared" si="193"/>
        <v>0</v>
      </c>
      <c r="CB29" s="316">
        <f>SUM(BP29:CA29)</f>
        <v>0</v>
      </c>
      <c r="CC29" s="312">
        <f aca="true" t="shared" si="194" ref="CC29:CN29">SUM(CC27:CC28)</f>
        <v>0</v>
      </c>
      <c r="CD29" s="312">
        <f t="shared" si="194"/>
        <v>0</v>
      </c>
      <c r="CE29" s="312">
        <f t="shared" si="194"/>
        <v>0</v>
      </c>
      <c r="CF29" s="312">
        <f t="shared" si="194"/>
        <v>0</v>
      </c>
      <c r="CG29" s="312">
        <f t="shared" si="194"/>
        <v>0</v>
      </c>
      <c r="CH29" s="312">
        <f t="shared" si="194"/>
        <v>0</v>
      </c>
      <c r="CI29" s="312">
        <f t="shared" si="194"/>
        <v>0</v>
      </c>
      <c r="CJ29" s="312">
        <f t="shared" si="194"/>
        <v>0</v>
      </c>
      <c r="CK29" s="312">
        <f t="shared" si="194"/>
        <v>0</v>
      </c>
      <c r="CL29" s="312">
        <f t="shared" si="194"/>
        <v>0</v>
      </c>
      <c r="CM29" s="312">
        <f t="shared" si="194"/>
        <v>0</v>
      </c>
      <c r="CN29" s="312">
        <f t="shared" si="194"/>
        <v>0</v>
      </c>
      <c r="CO29" s="316">
        <f>SUM(CC29:CN29)</f>
        <v>0</v>
      </c>
      <c r="CP29" s="312">
        <f aca="true" t="shared" si="195" ref="CP29:DA29">SUM(CP27:CP28)</f>
        <v>0</v>
      </c>
      <c r="CQ29" s="312">
        <f t="shared" si="195"/>
        <v>0</v>
      </c>
      <c r="CR29" s="312">
        <f t="shared" si="195"/>
        <v>0</v>
      </c>
      <c r="CS29" s="312">
        <f t="shared" si="195"/>
        <v>0</v>
      </c>
      <c r="CT29" s="312">
        <f t="shared" si="195"/>
        <v>0</v>
      </c>
      <c r="CU29" s="312">
        <f t="shared" si="195"/>
        <v>0</v>
      </c>
      <c r="CV29" s="312">
        <f t="shared" si="195"/>
        <v>0</v>
      </c>
      <c r="CW29" s="312">
        <f t="shared" si="195"/>
        <v>0</v>
      </c>
      <c r="CX29" s="312">
        <f t="shared" si="195"/>
        <v>0</v>
      </c>
      <c r="CY29" s="312">
        <f t="shared" si="195"/>
        <v>0</v>
      </c>
      <c r="CZ29" s="312">
        <f t="shared" si="195"/>
        <v>0</v>
      </c>
      <c r="DA29" s="312">
        <f t="shared" si="195"/>
        <v>0</v>
      </c>
      <c r="DB29" s="316">
        <f>SUM(CP29:DA29)</f>
        <v>0</v>
      </c>
      <c r="DC29" s="312">
        <f aca="true" t="shared" si="196" ref="DC29:DN29">SUM(DC27:DC28)</f>
        <v>0</v>
      </c>
      <c r="DD29" s="312">
        <f t="shared" si="196"/>
        <v>0</v>
      </c>
      <c r="DE29" s="312">
        <f t="shared" si="196"/>
        <v>0</v>
      </c>
      <c r="DF29" s="312">
        <f t="shared" si="196"/>
        <v>0</v>
      </c>
      <c r="DG29" s="312">
        <f t="shared" si="196"/>
        <v>0</v>
      </c>
      <c r="DH29" s="312">
        <f t="shared" si="196"/>
        <v>0</v>
      </c>
      <c r="DI29" s="312">
        <f t="shared" si="196"/>
        <v>0</v>
      </c>
      <c r="DJ29" s="312">
        <f t="shared" si="196"/>
        <v>0</v>
      </c>
      <c r="DK29" s="312">
        <f t="shared" si="196"/>
        <v>0</v>
      </c>
      <c r="DL29" s="312">
        <f t="shared" si="196"/>
        <v>0</v>
      </c>
      <c r="DM29" s="312">
        <f t="shared" si="196"/>
        <v>0</v>
      </c>
      <c r="DN29" s="312">
        <f t="shared" si="196"/>
        <v>0</v>
      </c>
      <c r="DO29" s="316">
        <f>SUM(DC29:DN29)</f>
        <v>0</v>
      </c>
      <c r="DP29" s="312">
        <f aca="true" t="shared" si="197" ref="DP29:EA29">SUM(DP27:DP28)</f>
        <v>0</v>
      </c>
      <c r="DQ29" s="312">
        <f t="shared" si="197"/>
        <v>0</v>
      </c>
      <c r="DR29" s="312">
        <f t="shared" si="197"/>
        <v>0</v>
      </c>
      <c r="DS29" s="312">
        <f t="shared" si="197"/>
        <v>0</v>
      </c>
      <c r="DT29" s="312">
        <f t="shared" si="197"/>
        <v>0</v>
      </c>
      <c r="DU29" s="312">
        <f t="shared" si="197"/>
        <v>0</v>
      </c>
      <c r="DV29" s="312">
        <f t="shared" si="197"/>
        <v>0</v>
      </c>
      <c r="DW29" s="312">
        <f t="shared" si="197"/>
        <v>0</v>
      </c>
      <c r="DX29" s="312">
        <f t="shared" si="197"/>
        <v>0</v>
      </c>
      <c r="DY29" s="312">
        <f t="shared" si="197"/>
        <v>0</v>
      </c>
      <c r="DZ29" s="312">
        <f t="shared" si="197"/>
        <v>0</v>
      </c>
      <c r="EA29" s="312">
        <f t="shared" si="197"/>
        <v>0</v>
      </c>
      <c r="EB29" s="316">
        <f>SUM(DP29:EA29)</f>
        <v>0</v>
      </c>
      <c r="EC29" s="312">
        <f aca="true" t="shared" si="198" ref="EC29:EN29">SUM(EC27:EC28)</f>
        <v>0</v>
      </c>
      <c r="ED29" s="312">
        <f t="shared" si="198"/>
        <v>0</v>
      </c>
      <c r="EE29" s="312">
        <f t="shared" si="198"/>
        <v>0</v>
      </c>
      <c r="EF29" s="312">
        <f t="shared" si="198"/>
        <v>0</v>
      </c>
      <c r="EG29" s="312">
        <f t="shared" si="198"/>
        <v>0</v>
      </c>
      <c r="EH29" s="312">
        <f t="shared" si="198"/>
        <v>0</v>
      </c>
      <c r="EI29" s="312">
        <f t="shared" si="198"/>
        <v>0</v>
      </c>
      <c r="EJ29" s="312">
        <f t="shared" si="198"/>
        <v>0</v>
      </c>
      <c r="EK29" s="312">
        <f t="shared" si="198"/>
        <v>0</v>
      </c>
      <c r="EL29" s="312">
        <f t="shared" si="198"/>
        <v>0</v>
      </c>
      <c r="EM29" s="312">
        <f t="shared" si="198"/>
        <v>0</v>
      </c>
      <c r="EN29" s="312">
        <f t="shared" si="198"/>
        <v>0</v>
      </c>
      <c r="EO29" s="316">
        <f>SUM(EC29:EN29)</f>
        <v>0</v>
      </c>
    </row>
    <row r="30" spans="2:145" ht="12.75">
      <c r="B30" s="315" t="str">
        <f>Кредит!C42</f>
        <v>Неотплаћена главница - Дин</v>
      </c>
      <c r="C30" s="311">
        <f>C26*$O$1</f>
        <v>0</v>
      </c>
      <c r="D30" s="312">
        <f aca="true" t="shared" si="199" ref="D30:M30">D26*$O$1</f>
        <v>0</v>
      </c>
      <c r="E30" s="312">
        <f t="shared" si="199"/>
        <v>0</v>
      </c>
      <c r="F30" s="312">
        <f t="shared" si="199"/>
        <v>0</v>
      </c>
      <c r="G30" s="312">
        <f t="shared" si="199"/>
        <v>0</v>
      </c>
      <c r="H30" s="312">
        <f t="shared" si="199"/>
        <v>0</v>
      </c>
      <c r="I30" s="312">
        <f t="shared" si="199"/>
        <v>0</v>
      </c>
      <c r="J30" s="312">
        <f t="shared" si="199"/>
        <v>0</v>
      </c>
      <c r="K30" s="312">
        <f t="shared" si="199"/>
        <v>0</v>
      </c>
      <c r="L30" s="312">
        <f t="shared" si="199"/>
        <v>0</v>
      </c>
      <c r="M30" s="312">
        <f t="shared" si="199"/>
        <v>0</v>
      </c>
      <c r="N30" s="312">
        <f>N26*$O$1</f>
        <v>0</v>
      </c>
      <c r="O30" s="316">
        <f>N30</f>
        <v>0</v>
      </c>
      <c r="P30" s="312">
        <f>P26*$AB$1</f>
        <v>0</v>
      </c>
      <c r="Q30" s="312">
        <f aca="true" t="shared" si="200" ref="Q30:AA30">Q26*$AB$1</f>
        <v>0</v>
      </c>
      <c r="R30" s="312">
        <f t="shared" si="200"/>
        <v>0</v>
      </c>
      <c r="S30" s="312">
        <f t="shared" si="200"/>
        <v>0</v>
      </c>
      <c r="T30" s="312">
        <f t="shared" si="200"/>
        <v>0</v>
      </c>
      <c r="U30" s="312">
        <f t="shared" si="200"/>
        <v>0</v>
      </c>
      <c r="V30" s="312">
        <f t="shared" si="200"/>
        <v>0</v>
      </c>
      <c r="W30" s="312">
        <f t="shared" si="200"/>
        <v>0</v>
      </c>
      <c r="X30" s="312">
        <f t="shared" si="200"/>
        <v>0</v>
      </c>
      <c r="Y30" s="312">
        <f t="shared" si="200"/>
        <v>0</v>
      </c>
      <c r="Z30" s="312">
        <f t="shared" si="200"/>
        <v>0</v>
      </c>
      <c r="AA30" s="312">
        <f t="shared" si="200"/>
        <v>0</v>
      </c>
      <c r="AB30" s="316">
        <f>AA30</f>
        <v>0</v>
      </c>
      <c r="AC30" s="312">
        <f>AC26*$AO$1</f>
        <v>0</v>
      </c>
      <c r="AD30" s="312">
        <f aca="true" t="shared" si="201" ref="AD30:AN30">AD26*$AO$1</f>
        <v>0</v>
      </c>
      <c r="AE30" s="312">
        <f t="shared" si="201"/>
        <v>0</v>
      </c>
      <c r="AF30" s="312">
        <f t="shared" si="201"/>
        <v>0</v>
      </c>
      <c r="AG30" s="312">
        <f t="shared" si="201"/>
        <v>0</v>
      </c>
      <c r="AH30" s="312">
        <f t="shared" si="201"/>
        <v>0</v>
      </c>
      <c r="AI30" s="312">
        <f t="shared" si="201"/>
        <v>0</v>
      </c>
      <c r="AJ30" s="312">
        <f t="shared" si="201"/>
        <v>0</v>
      </c>
      <c r="AK30" s="312">
        <f t="shared" si="201"/>
        <v>0</v>
      </c>
      <c r="AL30" s="312">
        <f t="shared" si="201"/>
        <v>0</v>
      </c>
      <c r="AM30" s="312">
        <f t="shared" si="201"/>
        <v>0</v>
      </c>
      <c r="AN30" s="312">
        <f t="shared" si="201"/>
        <v>0</v>
      </c>
      <c r="AO30" s="316">
        <f>AN30</f>
        <v>0</v>
      </c>
      <c r="AP30" s="312">
        <f>AP26*$BB$1</f>
        <v>0</v>
      </c>
      <c r="AQ30" s="312">
        <f aca="true" t="shared" si="202" ref="AQ30:BA30">AQ26*$BB$1</f>
        <v>0</v>
      </c>
      <c r="AR30" s="312">
        <f t="shared" si="202"/>
        <v>0</v>
      </c>
      <c r="AS30" s="312">
        <f t="shared" si="202"/>
        <v>0</v>
      </c>
      <c r="AT30" s="312">
        <f t="shared" si="202"/>
        <v>0</v>
      </c>
      <c r="AU30" s="312">
        <f t="shared" si="202"/>
        <v>0</v>
      </c>
      <c r="AV30" s="312">
        <f t="shared" si="202"/>
        <v>0</v>
      </c>
      <c r="AW30" s="312">
        <f t="shared" si="202"/>
        <v>0</v>
      </c>
      <c r="AX30" s="312">
        <f t="shared" si="202"/>
        <v>0</v>
      </c>
      <c r="AY30" s="312">
        <f t="shared" si="202"/>
        <v>0</v>
      </c>
      <c r="AZ30" s="312">
        <f t="shared" si="202"/>
        <v>0</v>
      </c>
      <c r="BA30" s="312">
        <f t="shared" si="202"/>
        <v>0</v>
      </c>
      <c r="BB30" s="316">
        <f>BA30</f>
        <v>0</v>
      </c>
      <c r="BC30" s="312">
        <f>BC26*$BO$1</f>
        <v>0</v>
      </c>
      <c r="BD30" s="312">
        <f aca="true" t="shared" si="203" ref="BD30:BN30">BD26*$BO$1</f>
        <v>0</v>
      </c>
      <c r="BE30" s="312">
        <f t="shared" si="203"/>
        <v>0</v>
      </c>
      <c r="BF30" s="312">
        <f t="shared" si="203"/>
        <v>0</v>
      </c>
      <c r="BG30" s="312">
        <f t="shared" si="203"/>
        <v>0</v>
      </c>
      <c r="BH30" s="312">
        <f t="shared" si="203"/>
        <v>0</v>
      </c>
      <c r="BI30" s="312">
        <f t="shared" si="203"/>
        <v>0</v>
      </c>
      <c r="BJ30" s="312">
        <f t="shared" si="203"/>
        <v>0</v>
      </c>
      <c r="BK30" s="312">
        <f t="shared" si="203"/>
        <v>0</v>
      </c>
      <c r="BL30" s="312">
        <f t="shared" si="203"/>
        <v>0</v>
      </c>
      <c r="BM30" s="312">
        <f t="shared" si="203"/>
        <v>0</v>
      </c>
      <c r="BN30" s="312">
        <f t="shared" si="203"/>
        <v>0</v>
      </c>
      <c r="BO30" s="316">
        <f>BN30</f>
        <v>0</v>
      </c>
      <c r="BP30" s="312">
        <f>BP26*$CB$1</f>
        <v>0</v>
      </c>
      <c r="BQ30" s="312">
        <f aca="true" t="shared" si="204" ref="BQ30:CA30">BQ26*$CB$1</f>
        <v>0</v>
      </c>
      <c r="BR30" s="312">
        <f t="shared" si="204"/>
        <v>0</v>
      </c>
      <c r="BS30" s="312">
        <f t="shared" si="204"/>
        <v>0</v>
      </c>
      <c r="BT30" s="312">
        <f t="shared" si="204"/>
        <v>0</v>
      </c>
      <c r="BU30" s="312">
        <f t="shared" si="204"/>
        <v>0</v>
      </c>
      <c r="BV30" s="312">
        <f t="shared" si="204"/>
        <v>0</v>
      </c>
      <c r="BW30" s="312">
        <f t="shared" si="204"/>
        <v>0</v>
      </c>
      <c r="BX30" s="312">
        <f t="shared" si="204"/>
        <v>0</v>
      </c>
      <c r="BY30" s="312">
        <f t="shared" si="204"/>
        <v>0</v>
      </c>
      <c r="BZ30" s="312">
        <f t="shared" si="204"/>
        <v>0</v>
      </c>
      <c r="CA30" s="312">
        <f t="shared" si="204"/>
        <v>0</v>
      </c>
      <c r="CB30" s="316">
        <f>CA30</f>
        <v>0</v>
      </c>
      <c r="CC30" s="312">
        <f aca="true" t="shared" si="205" ref="CC30:CN30">CC26*$CO$1</f>
        <v>0</v>
      </c>
      <c r="CD30" s="312">
        <f t="shared" si="205"/>
        <v>0</v>
      </c>
      <c r="CE30" s="312">
        <f t="shared" si="205"/>
        <v>0</v>
      </c>
      <c r="CF30" s="312">
        <f t="shared" si="205"/>
        <v>0</v>
      </c>
      <c r="CG30" s="312">
        <f t="shared" si="205"/>
        <v>0</v>
      </c>
      <c r="CH30" s="312">
        <f t="shared" si="205"/>
        <v>0</v>
      </c>
      <c r="CI30" s="312">
        <f t="shared" si="205"/>
        <v>0</v>
      </c>
      <c r="CJ30" s="312">
        <f t="shared" si="205"/>
        <v>0</v>
      </c>
      <c r="CK30" s="312">
        <f t="shared" si="205"/>
        <v>0</v>
      </c>
      <c r="CL30" s="312">
        <f t="shared" si="205"/>
        <v>0</v>
      </c>
      <c r="CM30" s="312">
        <f t="shared" si="205"/>
        <v>0</v>
      </c>
      <c r="CN30" s="312">
        <f t="shared" si="205"/>
        <v>0</v>
      </c>
      <c r="CO30" s="316">
        <f>CN30</f>
        <v>0</v>
      </c>
      <c r="CP30" s="312">
        <f>CP26*$DB$1</f>
        <v>0</v>
      </c>
      <c r="CQ30" s="312">
        <f aca="true" t="shared" si="206" ref="CQ30:DA30">CQ26*$DB$1</f>
        <v>0</v>
      </c>
      <c r="CR30" s="312">
        <f t="shared" si="206"/>
        <v>0</v>
      </c>
      <c r="CS30" s="312">
        <f t="shared" si="206"/>
        <v>0</v>
      </c>
      <c r="CT30" s="312">
        <f t="shared" si="206"/>
        <v>0</v>
      </c>
      <c r="CU30" s="312">
        <f t="shared" si="206"/>
        <v>0</v>
      </c>
      <c r="CV30" s="312">
        <f t="shared" si="206"/>
        <v>0</v>
      </c>
      <c r="CW30" s="312">
        <f t="shared" si="206"/>
        <v>0</v>
      </c>
      <c r="CX30" s="312">
        <f t="shared" si="206"/>
        <v>0</v>
      </c>
      <c r="CY30" s="312">
        <f t="shared" si="206"/>
        <v>0</v>
      </c>
      <c r="CZ30" s="312">
        <f t="shared" si="206"/>
        <v>0</v>
      </c>
      <c r="DA30" s="312">
        <f t="shared" si="206"/>
        <v>0</v>
      </c>
      <c r="DB30" s="316">
        <f>DA30</f>
        <v>0</v>
      </c>
      <c r="DC30" s="312">
        <f>DC26*$DO$1</f>
        <v>0</v>
      </c>
      <c r="DD30" s="312">
        <f aca="true" t="shared" si="207" ref="DD30:DN30">DD26*$DO$1</f>
        <v>0</v>
      </c>
      <c r="DE30" s="312">
        <f t="shared" si="207"/>
        <v>0</v>
      </c>
      <c r="DF30" s="312">
        <f t="shared" si="207"/>
        <v>0</v>
      </c>
      <c r="DG30" s="312">
        <f t="shared" si="207"/>
        <v>0</v>
      </c>
      <c r="DH30" s="312">
        <f t="shared" si="207"/>
        <v>0</v>
      </c>
      <c r="DI30" s="312">
        <f t="shared" si="207"/>
        <v>0</v>
      </c>
      <c r="DJ30" s="312">
        <f t="shared" si="207"/>
        <v>0</v>
      </c>
      <c r="DK30" s="312">
        <f t="shared" si="207"/>
        <v>0</v>
      </c>
      <c r="DL30" s="312">
        <f t="shared" si="207"/>
        <v>0</v>
      </c>
      <c r="DM30" s="312">
        <f t="shared" si="207"/>
        <v>0</v>
      </c>
      <c r="DN30" s="312">
        <f t="shared" si="207"/>
        <v>0</v>
      </c>
      <c r="DO30" s="316">
        <f>DN30</f>
        <v>0</v>
      </c>
      <c r="DP30" s="312">
        <f>DP26*$EB$1</f>
        <v>0</v>
      </c>
      <c r="DQ30" s="312">
        <f aca="true" t="shared" si="208" ref="DQ30:EA30">DQ26*$EB$1</f>
        <v>0</v>
      </c>
      <c r="DR30" s="312">
        <f t="shared" si="208"/>
        <v>0</v>
      </c>
      <c r="DS30" s="312">
        <f t="shared" si="208"/>
        <v>0</v>
      </c>
      <c r="DT30" s="312">
        <f t="shared" si="208"/>
        <v>0</v>
      </c>
      <c r="DU30" s="312">
        <f t="shared" si="208"/>
        <v>0</v>
      </c>
      <c r="DV30" s="312">
        <f t="shared" si="208"/>
        <v>0</v>
      </c>
      <c r="DW30" s="312">
        <f t="shared" si="208"/>
        <v>0</v>
      </c>
      <c r="DX30" s="312">
        <f t="shared" si="208"/>
        <v>0</v>
      </c>
      <c r="DY30" s="312">
        <f t="shared" si="208"/>
        <v>0</v>
      </c>
      <c r="DZ30" s="312">
        <f t="shared" si="208"/>
        <v>0</v>
      </c>
      <c r="EA30" s="312">
        <f t="shared" si="208"/>
        <v>0</v>
      </c>
      <c r="EB30" s="316">
        <f>EA30</f>
        <v>0</v>
      </c>
      <c r="EC30" s="312">
        <f>EC26*$EO$1</f>
        <v>0</v>
      </c>
      <c r="ED30" s="312">
        <f aca="true" t="shared" si="209" ref="ED30:EN30">ED26*$EO$1</f>
        <v>0</v>
      </c>
      <c r="EE30" s="312">
        <f t="shared" si="209"/>
        <v>0</v>
      </c>
      <c r="EF30" s="312">
        <f t="shared" si="209"/>
        <v>0</v>
      </c>
      <c r="EG30" s="312">
        <f t="shared" si="209"/>
        <v>0</v>
      </c>
      <c r="EH30" s="312">
        <f t="shared" si="209"/>
        <v>0</v>
      </c>
      <c r="EI30" s="312">
        <f t="shared" si="209"/>
        <v>0</v>
      </c>
      <c r="EJ30" s="312">
        <f t="shared" si="209"/>
        <v>0</v>
      </c>
      <c r="EK30" s="312">
        <f t="shared" si="209"/>
        <v>0</v>
      </c>
      <c r="EL30" s="312">
        <f t="shared" si="209"/>
        <v>0</v>
      </c>
      <c r="EM30" s="312">
        <f t="shared" si="209"/>
        <v>0</v>
      </c>
      <c r="EN30" s="312">
        <f t="shared" si="209"/>
        <v>0</v>
      </c>
      <c r="EO30" s="316">
        <f>EN30</f>
        <v>0</v>
      </c>
    </row>
    <row r="31" spans="1:145" ht="38.25">
      <c r="A31" s="318" t="str">
        <f>$A$4</f>
        <v>Камтана стопа (месечна)</v>
      </c>
      <c r="B31" s="201" t="str">
        <f>Кредит!C46</f>
        <v>Кредит 4</v>
      </c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299"/>
      <c r="BI31" s="299"/>
      <c r="BJ31" s="299"/>
      <c r="BK31" s="299"/>
      <c r="BL31" s="299"/>
      <c r="BM31" s="299"/>
      <c r="BN31" s="299"/>
      <c r="BO31" s="299"/>
      <c r="BP31" s="299"/>
      <c r="BQ31" s="299"/>
      <c r="BR31" s="299"/>
      <c r="BS31" s="299"/>
      <c r="BT31" s="299"/>
      <c r="BU31" s="299"/>
      <c r="BV31" s="299"/>
      <c r="BW31" s="299"/>
      <c r="BX31" s="299"/>
      <c r="BY31" s="299"/>
      <c r="BZ31" s="299"/>
      <c r="CA31" s="299"/>
      <c r="CB31" s="299"/>
      <c r="CC31" s="299"/>
      <c r="CD31" s="299"/>
      <c r="CE31" s="299"/>
      <c r="CF31" s="299"/>
      <c r="CG31" s="299"/>
      <c r="CH31" s="299"/>
      <c r="CI31" s="299"/>
      <c r="CJ31" s="299"/>
      <c r="CK31" s="299"/>
      <c r="CL31" s="299"/>
      <c r="CM31" s="299"/>
      <c r="CN31" s="299"/>
      <c r="CO31" s="299"/>
      <c r="CP31" s="299"/>
      <c r="CQ31" s="299"/>
      <c r="CR31" s="299"/>
      <c r="CS31" s="299"/>
      <c r="CT31" s="299"/>
      <c r="CU31" s="299"/>
      <c r="CV31" s="299"/>
      <c r="CW31" s="299"/>
      <c r="CX31" s="299"/>
      <c r="CY31" s="299"/>
      <c r="CZ31" s="299"/>
      <c r="DA31" s="299"/>
      <c r="DB31" s="299"/>
      <c r="DC31" s="299"/>
      <c r="DD31" s="299"/>
      <c r="DE31" s="299"/>
      <c r="DF31" s="299"/>
      <c r="DG31" s="299"/>
      <c r="DH31" s="299"/>
      <c r="DI31" s="299"/>
      <c r="DJ31" s="299"/>
      <c r="DK31" s="299"/>
      <c r="DL31" s="299"/>
      <c r="DM31" s="299"/>
      <c r="DN31" s="299"/>
      <c r="DO31" s="299"/>
      <c r="DP31" s="299"/>
      <c r="DQ31" s="299"/>
      <c r="DR31" s="299"/>
      <c r="DS31" s="299"/>
      <c r="DT31" s="299"/>
      <c r="DU31" s="299"/>
      <c r="DV31" s="299"/>
      <c r="DW31" s="299"/>
      <c r="DX31" s="299"/>
      <c r="DY31" s="299"/>
      <c r="DZ31" s="299"/>
      <c r="EA31" s="299"/>
      <c r="EB31" s="299"/>
      <c r="EC31" s="299"/>
      <c r="ED31" s="299"/>
      <c r="EE31" s="299"/>
      <c r="EF31" s="299"/>
      <c r="EG31" s="299"/>
      <c r="EH31" s="299"/>
      <c r="EI31" s="299"/>
      <c r="EJ31" s="299"/>
      <c r="EK31" s="299"/>
      <c r="EL31" s="299"/>
      <c r="EM31" s="299"/>
      <c r="EN31" s="299"/>
      <c r="EO31" s="299"/>
    </row>
    <row r="32" spans="1:145" ht="12.75">
      <c r="A32" s="309">
        <f>Кредит!$B48/12</f>
        <v>0</v>
      </c>
      <c r="B32" s="310" t="str">
        <f>Кредит!C48</f>
        <v>Камата - Евро</v>
      </c>
      <c r="C32" s="311"/>
      <c r="D32" s="312">
        <f aca="true" t="shared" si="210" ref="D32:N32">IF(C35&lt;1,0,C35*$A$5)</f>
        <v>0</v>
      </c>
      <c r="E32" s="312">
        <f t="shared" si="210"/>
        <v>0</v>
      </c>
      <c r="F32" s="312">
        <f t="shared" si="210"/>
        <v>0</v>
      </c>
      <c r="G32" s="312">
        <f t="shared" si="210"/>
        <v>0</v>
      </c>
      <c r="H32" s="312">
        <f t="shared" si="210"/>
        <v>0</v>
      </c>
      <c r="I32" s="312">
        <f t="shared" si="210"/>
        <v>0</v>
      </c>
      <c r="J32" s="312">
        <f t="shared" si="210"/>
        <v>0</v>
      </c>
      <c r="K32" s="312">
        <f t="shared" si="210"/>
        <v>0</v>
      </c>
      <c r="L32" s="312">
        <f t="shared" si="210"/>
        <v>0</v>
      </c>
      <c r="M32" s="312">
        <f t="shared" si="210"/>
        <v>0</v>
      </c>
      <c r="N32" s="312">
        <f t="shared" si="210"/>
        <v>0</v>
      </c>
      <c r="O32" s="313">
        <f>SUM(C32:N32)</f>
        <v>0</v>
      </c>
      <c r="P32" s="312">
        <f aca="true" t="shared" si="211" ref="P32:AA32">IF(O35&lt;1,0,O35*$A$5)</f>
        <v>0</v>
      </c>
      <c r="Q32" s="312">
        <f t="shared" si="211"/>
        <v>0</v>
      </c>
      <c r="R32" s="312">
        <f t="shared" si="211"/>
        <v>0</v>
      </c>
      <c r="S32" s="312">
        <f t="shared" si="211"/>
        <v>0</v>
      </c>
      <c r="T32" s="312">
        <f t="shared" si="211"/>
        <v>0</v>
      </c>
      <c r="U32" s="312">
        <f t="shared" si="211"/>
        <v>0</v>
      </c>
      <c r="V32" s="312">
        <f t="shared" si="211"/>
        <v>0</v>
      </c>
      <c r="W32" s="312">
        <f t="shared" si="211"/>
        <v>0</v>
      </c>
      <c r="X32" s="312">
        <f t="shared" si="211"/>
        <v>0</v>
      </c>
      <c r="Y32" s="312">
        <f t="shared" si="211"/>
        <v>0</v>
      </c>
      <c r="Z32" s="312">
        <f t="shared" si="211"/>
        <v>0</v>
      </c>
      <c r="AA32" s="312">
        <f t="shared" si="211"/>
        <v>0</v>
      </c>
      <c r="AB32" s="313">
        <f>SUM(P32:AA32)</f>
        <v>0</v>
      </c>
      <c r="AC32" s="312">
        <f aca="true" t="shared" si="212" ref="AC32:AN32">IF(AB35&lt;1,0,AB35*$A$5)</f>
        <v>0</v>
      </c>
      <c r="AD32" s="312">
        <f t="shared" si="212"/>
        <v>0</v>
      </c>
      <c r="AE32" s="312">
        <f t="shared" si="212"/>
        <v>0</v>
      </c>
      <c r="AF32" s="312">
        <f t="shared" si="212"/>
        <v>0</v>
      </c>
      <c r="AG32" s="312">
        <f t="shared" si="212"/>
        <v>0</v>
      </c>
      <c r="AH32" s="312">
        <f t="shared" si="212"/>
        <v>0</v>
      </c>
      <c r="AI32" s="312">
        <f t="shared" si="212"/>
        <v>0</v>
      </c>
      <c r="AJ32" s="312">
        <f t="shared" si="212"/>
        <v>0</v>
      </c>
      <c r="AK32" s="312">
        <f t="shared" si="212"/>
        <v>0</v>
      </c>
      <c r="AL32" s="312">
        <f t="shared" si="212"/>
        <v>0</v>
      </c>
      <c r="AM32" s="312">
        <f t="shared" si="212"/>
        <v>0</v>
      </c>
      <c r="AN32" s="312">
        <f t="shared" si="212"/>
        <v>0</v>
      </c>
      <c r="AO32" s="313">
        <f>SUM(AC32:AN32)</f>
        <v>0</v>
      </c>
      <c r="AP32" s="312">
        <f aca="true" t="shared" si="213" ref="AP32:BA32">IF(AO35&lt;1,0,AO35*$A$5)</f>
        <v>0</v>
      </c>
      <c r="AQ32" s="312">
        <f t="shared" si="213"/>
        <v>0</v>
      </c>
      <c r="AR32" s="312">
        <f t="shared" si="213"/>
        <v>0</v>
      </c>
      <c r="AS32" s="312">
        <f t="shared" si="213"/>
        <v>0</v>
      </c>
      <c r="AT32" s="312">
        <f t="shared" si="213"/>
        <v>0</v>
      </c>
      <c r="AU32" s="312">
        <f t="shared" si="213"/>
        <v>0</v>
      </c>
      <c r="AV32" s="312">
        <f t="shared" si="213"/>
        <v>0</v>
      </c>
      <c r="AW32" s="312">
        <f t="shared" si="213"/>
        <v>0</v>
      </c>
      <c r="AX32" s="312">
        <f t="shared" si="213"/>
        <v>0</v>
      </c>
      <c r="AY32" s="312">
        <f t="shared" si="213"/>
        <v>0</v>
      </c>
      <c r="AZ32" s="312">
        <f t="shared" si="213"/>
        <v>0</v>
      </c>
      <c r="BA32" s="312">
        <f t="shared" si="213"/>
        <v>0</v>
      </c>
      <c r="BB32" s="313">
        <f>SUM(AP32:BA32)</f>
        <v>0</v>
      </c>
      <c r="BC32" s="312">
        <f aca="true" t="shared" si="214" ref="BC32:BN32">IF(BB35&lt;1,0,BB35*$A$5)</f>
        <v>0</v>
      </c>
      <c r="BD32" s="312">
        <f t="shared" si="214"/>
        <v>0</v>
      </c>
      <c r="BE32" s="312">
        <f t="shared" si="214"/>
        <v>0</v>
      </c>
      <c r="BF32" s="312">
        <f t="shared" si="214"/>
        <v>0</v>
      </c>
      <c r="BG32" s="312">
        <f t="shared" si="214"/>
        <v>0</v>
      </c>
      <c r="BH32" s="312">
        <f t="shared" si="214"/>
        <v>0</v>
      </c>
      <c r="BI32" s="312">
        <f t="shared" si="214"/>
        <v>0</v>
      </c>
      <c r="BJ32" s="312">
        <f t="shared" si="214"/>
        <v>0</v>
      </c>
      <c r="BK32" s="312">
        <f t="shared" si="214"/>
        <v>0</v>
      </c>
      <c r="BL32" s="312">
        <f t="shared" si="214"/>
        <v>0</v>
      </c>
      <c r="BM32" s="312">
        <f t="shared" si="214"/>
        <v>0</v>
      </c>
      <c r="BN32" s="312">
        <f t="shared" si="214"/>
        <v>0</v>
      </c>
      <c r="BO32" s="313">
        <f>SUM(BC32:BN32)</f>
        <v>0</v>
      </c>
      <c r="BP32" s="312">
        <f aca="true" t="shared" si="215" ref="BP32:CA32">IF(BO35&lt;1,0,BO35*$A$5)</f>
        <v>0</v>
      </c>
      <c r="BQ32" s="312">
        <f t="shared" si="215"/>
        <v>0</v>
      </c>
      <c r="BR32" s="312">
        <f t="shared" si="215"/>
        <v>0</v>
      </c>
      <c r="BS32" s="312">
        <f t="shared" si="215"/>
        <v>0</v>
      </c>
      <c r="BT32" s="312">
        <f t="shared" si="215"/>
        <v>0</v>
      </c>
      <c r="BU32" s="312">
        <f t="shared" si="215"/>
        <v>0</v>
      </c>
      <c r="BV32" s="312">
        <f t="shared" si="215"/>
        <v>0</v>
      </c>
      <c r="BW32" s="312">
        <f t="shared" si="215"/>
        <v>0</v>
      </c>
      <c r="BX32" s="312">
        <f t="shared" si="215"/>
        <v>0</v>
      </c>
      <c r="BY32" s="312">
        <f t="shared" si="215"/>
        <v>0</v>
      </c>
      <c r="BZ32" s="312">
        <f t="shared" si="215"/>
        <v>0</v>
      </c>
      <c r="CA32" s="312">
        <f t="shared" si="215"/>
        <v>0</v>
      </c>
      <c r="CB32" s="313">
        <f>SUM(BP32:CA32)</f>
        <v>0</v>
      </c>
      <c r="CC32" s="312">
        <f aca="true" t="shared" si="216" ref="CC32:CN32">IF(CB35&lt;1,0,CB35*$A$5)</f>
        <v>0</v>
      </c>
      <c r="CD32" s="312">
        <f t="shared" si="216"/>
        <v>0</v>
      </c>
      <c r="CE32" s="312">
        <f t="shared" si="216"/>
        <v>0</v>
      </c>
      <c r="CF32" s="312">
        <f t="shared" si="216"/>
        <v>0</v>
      </c>
      <c r="CG32" s="312">
        <f t="shared" si="216"/>
        <v>0</v>
      </c>
      <c r="CH32" s="312">
        <f t="shared" si="216"/>
        <v>0</v>
      </c>
      <c r="CI32" s="312">
        <f t="shared" si="216"/>
        <v>0</v>
      </c>
      <c r="CJ32" s="312">
        <f t="shared" si="216"/>
        <v>0</v>
      </c>
      <c r="CK32" s="312">
        <f t="shared" si="216"/>
        <v>0</v>
      </c>
      <c r="CL32" s="312">
        <f t="shared" si="216"/>
        <v>0</v>
      </c>
      <c r="CM32" s="312">
        <f t="shared" si="216"/>
        <v>0</v>
      </c>
      <c r="CN32" s="312">
        <f t="shared" si="216"/>
        <v>0</v>
      </c>
      <c r="CO32" s="313">
        <f>SUM(CC32:CN32)</f>
        <v>0</v>
      </c>
      <c r="CP32" s="312">
        <f aca="true" t="shared" si="217" ref="CP32:DA32">IF(CO35&lt;1,0,CO35*$A$5)</f>
        <v>0</v>
      </c>
      <c r="CQ32" s="312">
        <f t="shared" si="217"/>
        <v>0</v>
      </c>
      <c r="CR32" s="312">
        <f t="shared" si="217"/>
        <v>0</v>
      </c>
      <c r="CS32" s="312">
        <f t="shared" si="217"/>
        <v>0</v>
      </c>
      <c r="CT32" s="312">
        <f t="shared" si="217"/>
        <v>0</v>
      </c>
      <c r="CU32" s="312">
        <f t="shared" si="217"/>
        <v>0</v>
      </c>
      <c r="CV32" s="312">
        <f t="shared" si="217"/>
        <v>0</v>
      </c>
      <c r="CW32" s="312">
        <f t="shared" si="217"/>
        <v>0</v>
      </c>
      <c r="CX32" s="312">
        <f t="shared" si="217"/>
        <v>0</v>
      </c>
      <c r="CY32" s="312">
        <f t="shared" si="217"/>
        <v>0</v>
      </c>
      <c r="CZ32" s="312">
        <f t="shared" si="217"/>
        <v>0</v>
      </c>
      <c r="DA32" s="312">
        <f t="shared" si="217"/>
        <v>0</v>
      </c>
      <c r="DB32" s="313">
        <f>SUM(CP32:DA32)</f>
        <v>0</v>
      </c>
      <c r="DC32" s="312">
        <f aca="true" t="shared" si="218" ref="DC32:DN32">IF(DB35&lt;1,0,DB35*$A$5)</f>
        <v>0</v>
      </c>
      <c r="DD32" s="312">
        <f t="shared" si="218"/>
        <v>0</v>
      </c>
      <c r="DE32" s="312">
        <f t="shared" si="218"/>
        <v>0</v>
      </c>
      <c r="DF32" s="312">
        <f t="shared" si="218"/>
        <v>0</v>
      </c>
      <c r="DG32" s="312">
        <f t="shared" si="218"/>
        <v>0</v>
      </c>
      <c r="DH32" s="312">
        <f t="shared" si="218"/>
        <v>0</v>
      </c>
      <c r="DI32" s="312">
        <f t="shared" si="218"/>
        <v>0</v>
      </c>
      <c r="DJ32" s="312">
        <f t="shared" si="218"/>
        <v>0</v>
      </c>
      <c r="DK32" s="312">
        <f t="shared" si="218"/>
        <v>0</v>
      </c>
      <c r="DL32" s="312">
        <f t="shared" si="218"/>
        <v>0</v>
      </c>
      <c r="DM32" s="312">
        <f t="shared" si="218"/>
        <v>0</v>
      </c>
      <c r="DN32" s="312">
        <f t="shared" si="218"/>
        <v>0</v>
      </c>
      <c r="DO32" s="313">
        <f>SUM(DC32:DN32)</f>
        <v>0</v>
      </c>
      <c r="DP32" s="312">
        <f aca="true" t="shared" si="219" ref="DP32:EA32">IF(DO35&lt;1,0,DO35*$A$5)</f>
        <v>0</v>
      </c>
      <c r="DQ32" s="312">
        <f t="shared" si="219"/>
        <v>0</v>
      </c>
      <c r="DR32" s="312">
        <f t="shared" si="219"/>
        <v>0</v>
      </c>
      <c r="DS32" s="312">
        <f t="shared" si="219"/>
        <v>0</v>
      </c>
      <c r="DT32" s="312">
        <f t="shared" si="219"/>
        <v>0</v>
      </c>
      <c r="DU32" s="312">
        <f t="shared" si="219"/>
        <v>0</v>
      </c>
      <c r="DV32" s="312">
        <f t="shared" si="219"/>
        <v>0</v>
      </c>
      <c r="DW32" s="312">
        <f t="shared" si="219"/>
        <v>0</v>
      </c>
      <c r="DX32" s="312">
        <f t="shared" si="219"/>
        <v>0</v>
      </c>
      <c r="DY32" s="312">
        <f t="shared" si="219"/>
        <v>0</v>
      </c>
      <c r="DZ32" s="312">
        <f t="shared" si="219"/>
        <v>0</v>
      </c>
      <c r="EA32" s="312">
        <f t="shared" si="219"/>
        <v>0</v>
      </c>
      <c r="EB32" s="313">
        <f>SUM(DP32:EA32)</f>
        <v>0</v>
      </c>
      <c r="EC32" s="312">
        <f aca="true" t="shared" si="220" ref="EC32:EN32">IF(EB35&lt;1,0,EB35*$A$5)</f>
        <v>0</v>
      </c>
      <c r="ED32" s="312">
        <f t="shared" si="220"/>
        <v>0</v>
      </c>
      <c r="EE32" s="312">
        <f t="shared" si="220"/>
        <v>0</v>
      </c>
      <c r="EF32" s="312">
        <f t="shared" si="220"/>
        <v>0</v>
      </c>
      <c r="EG32" s="312">
        <f t="shared" si="220"/>
        <v>0</v>
      </c>
      <c r="EH32" s="312">
        <f t="shared" si="220"/>
        <v>0</v>
      </c>
      <c r="EI32" s="312">
        <f t="shared" si="220"/>
        <v>0</v>
      </c>
      <c r="EJ32" s="312">
        <f t="shared" si="220"/>
        <v>0</v>
      </c>
      <c r="EK32" s="312">
        <f t="shared" si="220"/>
        <v>0</v>
      </c>
      <c r="EL32" s="312">
        <f t="shared" si="220"/>
        <v>0</v>
      </c>
      <c r="EM32" s="312">
        <f t="shared" si="220"/>
        <v>0</v>
      </c>
      <c r="EN32" s="312">
        <f t="shared" si="220"/>
        <v>0</v>
      </c>
      <c r="EO32" s="313">
        <f>SUM(EC32:EN32)</f>
        <v>0</v>
      </c>
    </row>
    <row r="33" spans="2:145" ht="12.75">
      <c r="B33" s="314" t="str">
        <f>Кредит!C49</f>
        <v>Главница - Евро</v>
      </c>
      <c r="C33" s="311" t="e">
        <f>IF($O$2&lt;Кредит!$B54,0,IF(C$3&lt;Кредит!$B55,0,Кредит!$B56/12))</f>
        <v>#DIV/0!</v>
      </c>
      <c r="D33" s="312">
        <f>IF(C35&lt;1,0,IF(C33=Кредит!$B56/12,Кредит!$B56/12,IF($O$2&lt;Кредит!$B54,0,IF(D$3&lt;Кредит!$B55,0,Кредит!$B56/12))))</f>
        <v>0</v>
      </c>
      <c r="E33" s="312">
        <f>IF(D35&lt;1,0,IF(D33=Кредит!$B56/12,Кредит!$B56/12,IF($O$2&lt;Кредит!$B54,0,IF(E$3&lt;Кредит!$B55,0,Кредит!$B56/12))))</f>
        <v>0</v>
      </c>
      <c r="F33" s="312">
        <f>IF(E35&lt;1,0,IF(E33=Кредит!$B56/12,Кредит!$B56/12,IF($O$2&lt;Кредит!$B54,0,IF(F$3&lt;Кредит!$B55,0,Кредит!$B56/12))))</f>
        <v>0</v>
      </c>
      <c r="G33" s="312">
        <f>IF(F35&lt;1,0,IF(F33=Кредит!$B56/12,Кредит!$B56/12,IF($O$2&lt;Кредит!$B54,0,IF(G$3&lt;Кредит!$B55,0,Кредит!$B56/12))))</f>
        <v>0</v>
      </c>
      <c r="H33" s="312">
        <f>IF(G35&lt;1,0,IF(G33=Кредит!$B56/12,Кредит!$B56/12,IF($O$2&lt;Кредит!$B54,0,IF(H$3&lt;Кредит!$B55,0,Кредит!$B56/12))))</f>
        <v>0</v>
      </c>
      <c r="I33" s="312">
        <f>IF(H35&lt;1,0,IF(H33=Кредит!$B56/12,Кредит!$B56/12,IF($O$2&lt;Кредит!$B54,0,IF(I$3&lt;Кредит!$B55,0,Кредит!$B56/12))))</f>
        <v>0</v>
      </c>
      <c r="J33" s="312">
        <f>IF(I35&lt;1,0,IF(I33=Кредит!$B56/12,Кредит!$B56/12,IF($O$2&lt;Кредит!$B54,0,IF(J$3&lt;Кредит!$B55,0,Кредит!$B56/12))))</f>
        <v>0</v>
      </c>
      <c r="K33" s="312">
        <f>IF(J35&lt;1,0,IF(J33=Кредит!$B56/12,Кредит!$B56/12,IF($O$2&lt;Кредит!$B54,0,IF(K$3&lt;Кредит!$B55,0,Кредит!$B56/12))))</f>
        <v>0</v>
      </c>
      <c r="L33" s="312">
        <f>IF(K35&lt;1,0,IF(K33=Кредит!$B56/12,Кредит!$B56/12,IF($O$2&lt;Кредит!$B54,0,IF(L$3&lt;Кредит!$B55,0,Кредит!$B56/12))))</f>
        <v>0</v>
      </c>
      <c r="M33" s="312">
        <f>IF(L35&lt;1,0,IF(L33=Кредит!$B56/12,Кредит!$B56/12,IF($O$2&lt;Кредит!$B54,0,IF(M$3&lt;Кредит!$B55,0,Кредит!$B56/12))))</f>
        <v>0</v>
      </c>
      <c r="N33" s="312">
        <f>IF(M35&lt;1,0,IF(M33=Кредит!$B56/12,Кредит!$B56/12,IF($O$2&lt;Кредит!$B54,0,IF(N$3&lt;Кредит!$B55,0,Кредит!$B56/12))))</f>
        <v>0</v>
      </c>
      <c r="O33" s="313" t="e">
        <f>SUM(C33:N33)</f>
        <v>#DIV/0!</v>
      </c>
      <c r="P33" s="312">
        <f>IF(O35&lt;1,0,IF(N33=Кредит!$B56/12,Кредит!$B56/12,IF($AB$2&lt;Кредит!$B54,0,IF(P$3&lt;Кредит!$B55,0,Кредит!$B56/12))))</f>
        <v>0</v>
      </c>
      <c r="Q33" s="312">
        <f>IF(P35&lt;1,0,IF(P33=Кредит!$B56/12,Кредит!$B56/12,IF($AB$2&lt;Кредит!$B54,0,IF(Q$3&lt;Кредит!$B55,0,Кредит!$B56/12))))</f>
        <v>0</v>
      </c>
      <c r="R33" s="312">
        <f>IF(Q35&lt;1,0,IF(Q33=Кредит!$B56/12,Кредит!$B56/12,IF($AB$2&lt;Кредит!$B54,0,IF(R$3&lt;Кредит!$B55,0,Кредит!$B56/12))))</f>
        <v>0</v>
      </c>
      <c r="S33" s="312">
        <f>IF(R35&lt;1,0,IF(R33=Кредит!$B56/12,Кредит!$B56/12,IF($AB$2&lt;Кредит!$B54,0,IF(S$3&lt;Кредит!$B55,0,Кредит!$B56/12))))</f>
        <v>0</v>
      </c>
      <c r="T33" s="312">
        <f>IF(S35&lt;1,0,IF(S33=Кредит!$B56/12,Кредит!$B56/12,IF($AB$2&lt;Кредит!$B54,0,IF(T$3&lt;Кредит!$B55,0,Кредит!$B56/12))))</f>
        <v>0</v>
      </c>
      <c r="U33" s="312">
        <f>IF(T35&lt;1,0,IF(T33=Кредит!$B56/12,Кредит!$B56/12,IF($AB$2&lt;Кредит!$B54,0,IF(U$3&lt;Кредит!$B55,0,Кредит!$B56/12))))</f>
        <v>0</v>
      </c>
      <c r="V33" s="312">
        <f>IF(U35&lt;1,0,IF(U33=Кредит!$B56/12,Кредит!$B56/12,IF($AB$2&lt;Кредит!$B54,0,IF(V$3&lt;Кредит!$B55,0,Кредит!$B56/12))))</f>
        <v>0</v>
      </c>
      <c r="W33" s="312">
        <f>IF(V35&lt;1,0,IF(V33=Кредит!$B56/12,Кредит!$B56/12,IF($AB$2&lt;Кредит!$B54,0,IF(W$3&lt;Кредит!$B55,0,Кредит!$B56/12))))</f>
        <v>0</v>
      </c>
      <c r="X33" s="312">
        <f>IF(W35&lt;1,0,IF(W33=Кредит!$B56/12,Кредит!$B56/12,IF($AB$2&lt;Кредит!$B54,0,IF(X$3&lt;Кредит!$B55,0,Кредит!$B56/12))))</f>
        <v>0</v>
      </c>
      <c r="Y33" s="312">
        <f>IF(X35&lt;1,0,IF(X33=Кредит!$B56/12,Кредит!$B56/12,IF($AB$2&lt;Кредит!$B54,0,IF(Y$3&lt;Кредит!$B55,0,Кредит!$B56/12))))</f>
        <v>0</v>
      </c>
      <c r="Z33" s="312">
        <f>IF(Y35&lt;1,0,IF(Y33=Кредит!$B56/12,Кредит!$B56/12,IF($AB$2&lt;Кредит!$B54,0,IF(Z$3&lt;Кредит!$B55,0,Кредит!$B56/12))))</f>
        <v>0</v>
      </c>
      <c r="AA33" s="312">
        <f>IF(Z35&lt;1,0,IF(Z33=Кредит!$B56/12,Кредит!$B56/12,IF($AB$2&lt;Кредит!$B54,0,IF(AA$3&lt;Кредит!$B55,0,Кредит!$B56/12))))</f>
        <v>0</v>
      </c>
      <c r="AB33" s="313">
        <f>SUM(P33:AA33)</f>
        <v>0</v>
      </c>
      <c r="AC33" s="312">
        <f>IF(AB35&lt;1,0,IF(AA33=Кредит!$B56/12,Кредит!$B56/12,IF($AO$2&lt;Кредит!$B54,0,IF(AC$3&lt;Кредит!$B55,0,Кредит!$B56/12))))</f>
        <v>0</v>
      </c>
      <c r="AD33" s="312">
        <f>IF(AC35&lt;1,0,IF(AC33=Кредит!$B56/12,Кредит!$B56/12,IF($AO$2&lt;Кредит!$B54,0,IF(AD$3&lt;Кредит!$B55,0,Кредит!$B56/12))))</f>
        <v>0</v>
      </c>
      <c r="AE33" s="312">
        <f>IF(AD35&lt;1,0,IF(AD33=Кредит!$B56/12,Кредит!$B56/12,IF($AO$2&lt;Кредит!$B54,0,IF(AE$3&lt;Кредит!$B55,0,Кредит!$B56/12))))</f>
        <v>0</v>
      </c>
      <c r="AF33" s="312">
        <f>IF(AE35&lt;1,0,IF(AE33=Кредит!$B56/12,Кредит!$B56/12,IF($AO$2&lt;Кредит!$B54,0,IF(AF$3&lt;Кредит!$B55,0,Кредит!$B56/12))))</f>
        <v>0</v>
      </c>
      <c r="AG33" s="312">
        <f>IF(AF35&lt;1,0,IF(AF33=Кредит!$B56/12,Кредит!$B56/12,IF($AO$2&lt;Кредит!$B54,0,IF(AG$3&lt;Кредит!$B55,0,Кредит!$B56/12))))</f>
        <v>0</v>
      </c>
      <c r="AH33" s="312">
        <f>IF(AG35&lt;1,0,IF(AG33=Кредит!$B56/12,Кредит!$B56/12,IF($AO$2&lt;Кредит!$B54,0,IF(AH$3&lt;Кредит!$B55,0,Кредит!$B56/12))))</f>
        <v>0</v>
      </c>
      <c r="AI33" s="312">
        <f>IF(AH35&lt;1,0,IF(AH33=Кредит!$B56/12,Кредит!$B56/12,IF($AO$2&lt;Кредит!$B54,0,IF(AI$3&lt;Кредит!$B55,0,Кредит!$B56/12))))</f>
        <v>0</v>
      </c>
      <c r="AJ33" s="312">
        <f>IF(AI35&lt;1,0,IF(AI33=Кредит!$B56/12,Кредит!$B56/12,IF($AO$2&lt;Кредит!$B54,0,IF(AJ$3&lt;Кредит!$B55,0,Кредит!$B56/12))))</f>
        <v>0</v>
      </c>
      <c r="AK33" s="312">
        <f>IF(AJ35&lt;1,0,IF(AJ33=Кредит!$B56/12,Кредит!$B56/12,IF($AO$2&lt;Кредит!$B54,0,IF(AK$3&lt;Кредит!$B55,0,Кредит!$B56/12))))</f>
        <v>0</v>
      </c>
      <c r="AL33" s="312">
        <f>IF(AK35&lt;1,0,IF(AK33=Кредит!$B56/12,Кредит!$B56/12,IF($AO$2&lt;Кредит!$B54,0,IF(AL$3&lt;Кредит!$B55,0,Кредит!$B56/12))))</f>
        <v>0</v>
      </c>
      <c r="AM33" s="312">
        <f>IF(AL35&lt;1,0,IF(AL33=Кредит!$B56/12,Кредит!$B56/12,IF($AO$2&lt;Кредит!$B54,0,IF(AM$3&lt;Кредит!$B55,0,Кредит!$B56/12))))</f>
        <v>0</v>
      </c>
      <c r="AN33" s="312">
        <f>IF(AM35&lt;1,0,IF(AM33=Кредит!$B56/12,Кредит!$B56/12,IF($AO$2&lt;Кредит!$B54,0,IF(AN$3&lt;Кредит!$B55,0,Кредит!$B56/12))))</f>
        <v>0</v>
      </c>
      <c r="AO33" s="313">
        <f>SUM(AC33:AN33)</f>
        <v>0</v>
      </c>
      <c r="AP33" s="312">
        <f>IF(AO35&lt;1,0,IF(AN33=Кредит!$B56/12,Кредит!$B56/12,IF($BB$2&lt;Кредит!$B54,0,IF(AP$3&lt;Кредит!$B55,0,Кредит!$B56/12))))</f>
        <v>0</v>
      </c>
      <c r="AQ33" s="312">
        <f>IF(AP35&lt;1,0,IF(AP33=Кредит!$B56/12,Кредит!$B56/12,IF($BB$2&lt;Кредит!$B54,0,IF(AQ$3&lt;Кредит!$B55,0,Кредит!$B56/12))))</f>
        <v>0</v>
      </c>
      <c r="AR33" s="312">
        <f>IF(AQ35&lt;1,0,IF(AQ33=Кредит!$B56/12,Кредит!$B56/12,IF($BB$2&lt;Кредит!$B54,0,IF(AR$3&lt;Кредит!$B55,0,Кредит!$B56/12))))</f>
        <v>0</v>
      </c>
      <c r="AS33" s="312">
        <f>IF(AR35&lt;1,0,IF(AR33=Кредит!$B56/12,Кредит!$B56/12,IF($BB$2&lt;Кредит!$B54,0,IF(AS$3&lt;Кредит!$B55,0,Кредит!$B56/12))))</f>
        <v>0</v>
      </c>
      <c r="AT33" s="312">
        <f>IF(AS35&lt;1,0,IF(AS33=Кредит!$B56/12,Кредит!$B56/12,IF($BB$2&lt;Кредит!$B54,0,IF(AT$3&lt;Кредит!$B55,0,Кредит!$B56/12))))</f>
        <v>0</v>
      </c>
      <c r="AU33" s="312">
        <f>IF(AT35&lt;1,0,IF(AT33=Кредит!$B56/12,Кредит!$B56/12,IF($BB$2&lt;Кредит!$B54,0,IF(AU$3&lt;Кредит!$B55,0,Кредит!$B56/12))))</f>
        <v>0</v>
      </c>
      <c r="AV33" s="312">
        <f>IF(AU35&lt;1,0,IF(AU33=Кредит!$B56/12,Кредит!$B56/12,IF($BB$2&lt;Кредит!$B54,0,IF(AV$3&lt;Кредит!$B55,0,Кредит!$B56/12))))</f>
        <v>0</v>
      </c>
      <c r="AW33" s="312">
        <f>IF(AV35&lt;1,0,IF(AV33=Кредит!$B56/12,Кредит!$B56/12,IF($BB$2&lt;Кредит!$B54,0,IF(AW$3&lt;Кредит!$B55,0,Кредит!$B56/12))))</f>
        <v>0</v>
      </c>
      <c r="AX33" s="312">
        <f>IF(AW35&lt;1,0,IF(AW33=Кредит!$B56/12,Кредит!$B56/12,IF($BB$2&lt;Кредит!$B54,0,IF(AX$3&lt;Кредит!$B55,0,Кредит!$B56/12))))</f>
        <v>0</v>
      </c>
      <c r="AY33" s="312">
        <f>IF(AX35&lt;1,0,IF(AX33=Кредит!$B56/12,Кредит!$B56/12,IF($BB$2&lt;Кредит!$B54,0,IF(AY$3&lt;Кредит!$B55,0,Кредит!$B56/12))))</f>
        <v>0</v>
      </c>
      <c r="AZ33" s="312">
        <f>IF(AY35&lt;1,0,IF(AY33=Кредит!$B56/12,Кредит!$B56/12,IF($BB$2&lt;Кредит!$B54,0,IF(AZ$3&lt;Кредит!$B55,0,Кредит!$B56/12))))</f>
        <v>0</v>
      </c>
      <c r="BA33" s="312">
        <f>IF(AZ35&lt;1,0,IF(AZ33=Кредит!$B56/12,Кредит!$B56/12,IF($BB$2&lt;Кредит!$B54,0,IF(BA$3&lt;Кредит!$B55,0,Кредит!$B56/12))))</f>
        <v>0</v>
      </c>
      <c r="BB33" s="313">
        <f>SUM(AP33:BA33)</f>
        <v>0</v>
      </c>
      <c r="BC33" s="312">
        <f>IF(BB35&lt;1,0,IF(BA33=Кредит!$B56/12,Кредит!$B56/12,IF($BO$2&lt;Кредит!$B54,0,IF(BC$3&lt;Кредит!$B55,0,Кредит!$B56/12))))</f>
        <v>0</v>
      </c>
      <c r="BD33" s="312">
        <f>IF(BC35&lt;1,0,IF(BC33=Кредит!$B56/12,Кредит!$B56/12,IF($BO$2&lt;Кредит!$B54,0,IF(BD$3&lt;Кредит!$B55,0,Кредит!$B56/12))))</f>
        <v>0</v>
      </c>
      <c r="BE33" s="312">
        <f>IF(BD35&lt;1,0,IF(BD33=Кредит!$B56/12,Кредит!$B56/12,IF($BO$2&lt;Кредит!$B54,0,IF(BE$3&lt;Кредит!$B55,0,Кредит!$B56/12))))</f>
        <v>0</v>
      </c>
      <c r="BF33" s="312">
        <f>IF(BE35&lt;1,0,IF(BE33=Кредит!$B56/12,Кредит!$B56/12,IF($BO$2&lt;Кредит!$B54,0,IF(BF$3&lt;Кредит!$B55,0,Кредит!$B56/12))))</f>
        <v>0</v>
      </c>
      <c r="BG33" s="312">
        <f>IF(BF35&lt;1,0,IF(BF33=Кредит!$B56/12,Кредит!$B56/12,IF($BO$2&lt;Кредит!$B54,0,IF(BG$3&lt;Кредит!$B55,0,Кредит!$B56/12))))</f>
        <v>0</v>
      </c>
      <c r="BH33" s="312">
        <f>IF(BG35&lt;1,0,IF(BG33=Кредит!$B56/12,Кредит!$B56/12,IF($BO$2&lt;Кредит!$B54,0,IF(BH$3&lt;Кредит!$B55,0,Кредит!$B56/12))))</f>
        <v>0</v>
      </c>
      <c r="BI33" s="312">
        <f>IF(BH35&lt;1,0,IF(BH33=Кредит!$B56/12,Кредит!$B56/12,IF($BO$2&lt;Кредит!$B54,0,IF(BI$3&lt;Кредит!$B55,0,Кредит!$B56/12))))</f>
        <v>0</v>
      </c>
      <c r="BJ33" s="312">
        <f>IF(BI35&lt;1,0,IF(BI33=Кредит!$B56/12,Кредит!$B56/12,IF($BO$2&lt;Кредит!$B54,0,IF(BJ$3&lt;Кредит!$B55,0,Кредит!$B56/12))))</f>
        <v>0</v>
      </c>
      <c r="BK33" s="312">
        <f>IF(BJ35&lt;1,0,IF(BJ33=Кредит!$B56/12,Кредит!$B56/12,IF($BO$2&lt;Кредит!$B54,0,IF(BK$3&lt;Кредит!$B55,0,Кредит!$B56/12))))</f>
        <v>0</v>
      </c>
      <c r="BL33" s="312">
        <f>IF(BK35&lt;1,0,IF(BK33=Кредит!$B56/12,Кредит!$B56/12,IF($BO$2&lt;Кредит!$B54,0,IF(BL$3&lt;Кредит!$B55,0,Кредит!$B56/12))))</f>
        <v>0</v>
      </c>
      <c r="BM33" s="312">
        <f>IF(BL35&lt;1,0,IF(BL33=Кредит!$B56/12,Кредит!$B56/12,IF($BO$2&lt;Кредит!$B54,0,IF(BM$3&lt;Кредит!$B55,0,Кредит!$B56/12))))</f>
        <v>0</v>
      </c>
      <c r="BN33" s="312">
        <f>IF(BM35&lt;1,0,IF(BM33=Кредит!$B56/12,Кредит!$B56/12,IF($BO$2&lt;Кредит!$B54,0,IF(BN$3&lt;Кредит!$B55,0,Кредит!$B56/12))))</f>
        <v>0</v>
      </c>
      <c r="BO33" s="313">
        <f>SUM(BC33:BN33)</f>
        <v>0</v>
      </c>
      <c r="BP33" s="312">
        <f>IF(BO35&lt;1,0,IF(BN33=Кредит!$B56/12,Кредит!$B56/12,IF($CB$2&lt;Кредит!$B54,0,IF(BP$3&lt;Кредит!$B55,0,Кредит!$B$17/12))))</f>
        <v>0</v>
      </c>
      <c r="BQ33" s="312">
        <f>IF(BP35&lt;1,0,IF(BP33=Кредит!$B56/12,Кредит!$B56/12,IF($CB$2&lt;Кредит!$B54,0,IF(BQ$3&lt;Кредит!$B55,0,Кредит!$B56/12))))</f>
        <v>0</v>
      </c>
      <c r="BR33" s="312">
        <f>IF(BQ35&lt;1,0,IF(BQ33=Кредит!$B56/12,Кредит!$B56/12,IF($CB$2&lt;Кредит!$B54,0,IF(BR$3&lt;Кредит!$B55,0,Кредит!$B56/12))))</f>
        <v>0</v>
      </c>
      <c r="BS33" s="312">
        <f>IF(BR35&lt;1,0,IF(BR33=Кредит!$B56/12,Кредит!$B56/12,IF($CB$2&lt;Кредит!$B54,0,IF(BS$3&lt;Кредит!$B55,0,Кредит!$B56/12))))</f>
        <v>0</v>
      </c>
      <c r="BT33" s="312">
        <f>IF(BS35&lt;1,0,IF(BS33=Кредит!$B56/12,Кредит!$B56/12,IF($CB$2&lt;Кредит!$B54,0,IF(BT$3&lt;Кредит!$B55,0,Кредит!$B56/12))))</f>
        <v>0</v>
      </c>
      <c r="BU33" s="312">
        <f>IF(BT35&lt;1,0,IF(BT33=Кредит!$B56/12,Кредит!$B56/12,IF($CB$2&lt;Кредит!$B54,0,IF(BU$3&lt;Кредит!$B55,0,Кредит!$B56/12))))</f>
        <v>0</v>
      </c>
      <c r="BV33" s="312">
        <f>IF(BU35&lt;1,0,IF(BU33=Кредит!$B56/12,Кредит!$B56/12,IF($CB$2&lt;Кредит!$B54,0,IF(BV$3&lt;Кредит!$B55,0,Кредит!$B56/12))))</f>
        <v>0</v>
      </c>
      <c r="BW33" s="312">
        <f>IF(BV35&lt;1,0,IF(BV33=Кредит!$B56/12,Кредит!$B56/12,IF($CB$2&lt;Кредит!$B54,0,IF(BW$3&lt;Кредит!$B55,0,Кредит!$B56/12))))</f>
        <v>0</v>
      </c>
      <c r="BX33" s="312">
        <f>IF(BW35&lt;1,0,IF(BW33=Кредит!$B56/12,Кредит!$B56/12,IF($CB$2&lt;Кредит!$B54,0,IF(BX$3&lt;Кредит!$B55,0,Кредит!$B56/12))))</f>
        <v>0</v>
      </c>
      <c r="BY33" s="312">
        <f>IF(BX35&lt;1,0,IF(BX33=Кредит!$B56/12,Кредит!$B56/12,IF($CB$2&lt;Кредит!$B54,0,IF(BY$3&lt;Кредит!$B55,0,Кредит!$B56/12))))</f>
        <v>0</v>
      </c>
      <c r="BZ33" s="312">
        <f>IF(BY35&lt;1,0,IF(BY33=Кредит!$B56/12,Кредит!$B56/12,IF($CB$2&lt;Кредит!$B54,0,IF(BZ$3&lt;Кредит!$B55,0,Кредит!$B56/12))))</f>
        <v>0</v>
      </c>
      <c r="CA33" s="312">
        <f>IF(BZ35&lt;1,0,IF(BZ33=Кредит!$B56/12,Кредит!$B56/12,IF($CB$2&lt;Кредит!$B54,0,IF(CA$3&lt;Кредит!$B55,0,Кредит!$B56/12))))</f>
        <v>0</v>
      </c>
      <c r="CB33" s="313">
        <f>SUM(BP33:CA33)</f>
        <v>0</v>
      </c>
      <c r="CC33" s="312">
        <f>IF(CB35&lt;1,0,IF(CA33=Кредит!$B56/12,Кредит!$B56/12,IF($CO$2&lt;Кредит!$B54,0,IF(CC$3&lt;Кредит!$B55,0,Кредит!$B56/12))))</f>
        <v>0</v>
      </c>
      <c r="CD33" s="312">
        <f>IF(CC35&lt;1,0,IF(CC33=Кредит!$B56/12,Кредит!$B56/12,IF($CO$2&lt;Кредит!$B54,0,IF(CD$3&lt;Кредит!$B55,0,Кредит!$B56/12))))</f>
        <v>0</v>
      </c>
      <c r="CE33" s="312">
        <f>IF(CD35&lt;1,0,IF(CD33=Кредит!$B56/12,Кредит!$B56/12,IF($CO$2&lt;Кредит!$B54,0,IF(CE$3&lt;Кредит!$B55,0,Кредит!$B56/12))))</f>
        <v>0</v>
      </c>
      <c r="CF33" s="312">
        <f>IF(CE35&lt;1,0,IF(CE33=Кредит!$B56/12,Кредит!$B56/12,IF($CO$2&lt;Кредит!$B54,0,IF(CF$3&lt;Кредит!$B55,0,Кредит!$B56/12))))</f>
        <v>0</v>
      </c>
      <c r="CG33" s="312">
        <f>IF(CF35&lt;1,0,IF(CF33=Кредит!$B56/12,Кредит!$B56/12,IF($CO$2&lt;Кредит!$B54,0,IF(CG$3&lt;Кредит!$B55,0,Кредит!$B56/12))))</f>
        <v>0</v>
      </c>
      <c r="CH33" s="312">
        <f>IF(CG35&lt;1,0,IF(CG33=Кредит!$B56/12,Кредит!$B56/12,IF($CO$2&lt;Кредит!$B54,0,IF(CH$3&lt;Кредит!$B55,0,Кредит!$B56/12))))</f>
        <v>0</v>
      </c>
      <c r="CI33" s="312">
        <f>IF(CH35&lt;1,0,IF(CH33=Кредит!$B56/12,Кредит!$B56/12,IF($CO$2&lt;Кредит!$B54,0,IF(CI$3&lt;Кредит!$B55,0,Кредит!$B56/12))))</f>
        <v>0</v>
      </c>
      <c r="CJ33" s="312">
        <f>IF(CI35&lt;1,0,IF(CI33=Кредит!$B56/12,Кредит!$B56/12,IF($CO$2&lt;Кредит!$B54,0,IF(CJ$3&lt;Кредит!$B55,0,Кредит!$B56/12))))</f>
        <v>0</v>
      </c>
      <c r="CK33" s="312">
        <f>IF(CJ35&lt;1,0,IF(CJ33=Кредит!$B56/12,Кредит!$B56/12,IF($CO$2&lt;Кредит!$B54,0,IF(CK$3&lt;Кредит!$B55,0,Кредит!$B56/12))))</f>
        <v>0</v>
      </c>
      <c r="CL33" s="312">
        <f>IF(CK35&lt;1,0,IF(CK33=Кредит!$B56/12,Кредит!$B56/12,IF($CO$2&lt;Кредит!$B54,0,IF(CL$3&lt;Кредит!$B55,0,Кредит!$B56/12))))</f>
        <v>0</v>
      </c>
      <c r="CM33" s="312">
        <f>IF(CL35&lt;1,0,IF(CL33=Кредит!$B56/12,Кредит!$B56/12,IF($CO$2&lt;Кредит!$B54,0,IF(CM$3&lt;Кредит!$B55,0,Кредит!$B56/12))))</f>
        <v>0</v>
      </c>
      <c r="CN33" s="312">
        <f>IF(CM35&lt;1,0,IF(CM33=Кредит!$B56/12,Кредит!$B56/12,IF($CO$2&lt;Кредит!$B54,0,IF(CN$3&lt;Кредит!$B55,0,Кредит!$B56/12))))</f>
        <v>0</v>
      </c>
      <c r="CO33" s="313">
        <f>SUM(CC33:CN33)</f>
        <v>0</v>
      </c>
      <c r="CP33" s="312">
        <f>IF(CO35&lt;1,0,IF(CN33=Кредит!$B56/12,Кредит!$B56/12,IF($DB$2&lt;Кредит!$B54,0,IF(CP$3&lt;Кредит!$B55,0,Кредит!$B56/12))))</f>
        <v>0</v>
      </c>
      <c r="CQ33" s="312">
        <f>IF(CP35&lt;1,0,IF(CP33=Кредит!$B56/12,Кредит!$B56/12,IF($DB$2&lt;Кредит!$B54,0,IF(CQ$3&lt;Кредит!$B55,0,Кредит!$B56/12))))</f>
        <v>0</v>
      </c>
      <c r="CR33" s="312">
        <f>IF(CQ35&lt;1,0,IF(CQ33=Кредит!$B56/12,Кредит!$B56/12,IF($DB$2&lt;Кредит!$B54,0,IF(CR$3&lt;Кредит!$B55,0,Кредит!$B56/12))))</f>
        <v>0</v>
      </c>
      <c r="CS33" s="312">
        <f>IF(CR35&lt;1,0,IF(CR33=Кредит!$B56/12,Кредит!$B56/12,IF($DB$2&lt;Кредит!$B54,0,IF(CS$3&lt;Кредит!$B55,0,Кредит!$B56/12))))</f>
        <v>0</v>
      </c>
      <c r="CT33" s="312">
        <f>IF(CS35&lt;1,0,IF(CS33=Кредит!$B56/12,Кредит!$B56/12,IF($DB$2&lt;Кредит!$B54,0,IF(CT$3&lt;Кредит!$B55,0,Кредит!$B56/12))))</f>
        <v>0</v>
      </c>
      <c r="CU33" s="312">
        <f>IF(CT35&lt;1,0,IF(CT33=Кредит!$B56/12,Кредит!$B56/12,IF($DB$2&lt;Кредит!$B54,0,IF(CU$3&lt;Кредит!$B55,0,Кредит!$B56/12))))</f>
        <v>0</v>
      </c>
      <c r="CV33" s="312">
        <f>IF(CU35&lt;1,0,IF(CU33=Кредит!$B56/12,Кредит!$B56/12,IF($DB$2&lt;Кредит!$B54,0,IF(CV$3&lt;Кредит!$B55,0,Кредит!$B56/12))))</f>
        <v>0</v>
      </c>
      <c r="CW33" s="312">
        <f>IF(CV35&lt;1,0,IF(CV33=Кредит!$B56/12,Кредит!$B56/12,IF($DB$2&lt;Кредит!$B54,0,IF(CW$3&lt;Кредит!$B55,0,Кредит!$B56/12))))</f>
        <v>0</v>
      </c>
      <c r="CX33" s="312">
        <f>IF(CW35&lt;1,0,IF(CW33=Кредит!$B56/12,Кредит!$B56/12,IF($DB$2&lt;Кредит!$B54,0,IF(CX$3&lt;Кредит!$B55,0,Кредит!$B56/12))))</f>
        <v>0</v>
      </c>
      <c r="CY33" s="312">
        <f>IF(CX35&lt;1,0,IF(CX33=Кредит!$B56/12,Кредит!$B56/12,IF($DB$2&lt;Кредит!$B54,0,IF(CY$3&lt;Кредит!$B55,0,Кредит!$B56/12))))</f>
        <v>0</v>
      </c>
      <c r="CZ33" s="312">
        <f>IF(CY35&lt;1,0,IF(CY33=Кредит!$B56/12,Кредит!$B56/12,IF($DB$2&lt;Кредит!$B54,0,IF(CZ$3&lt;Кредит!$B55,0,Кредит!$B56/12))))</f>
        <v>0</v>
      </c>
      <c r="DA33" s="312">
        <f>IF(CZ35&lt;1,0,IF(CZ33=Кредит!$B56/12,Кредит!$B56/12,IF($DB$2&lt;Кредит!$B54,0,IF(DA$3&lt;Кредит!$B55,0,Кредит!$B56/12))))</f>
        <v>0</v>
      </c>
      <c r="DB33" s="313">
        <f>SUM(CP33:DA33)</f>
        <v>0</v>
      </c>
      <c r="DC33" s="312">
        <f>IF(DB35&lt;1,0,IF(DA33=Кредит!$B56/12,Кредит!$B56/12,IF($DO$2&lt;Кредит!$B54,0,IF(DC$3&lt;Кредит!$B55,0,Кредит!$B56/12))))</f>
        <v>0</v>
      </c>
      <c r="DD33" s="312">
        <f>IF(DC35&lt;1,0,IF(DC33=Кредит!$B56/12,Кредит!$B56/12,IF($DO$2&lt;Кредит!$B54,0,IF(DD$3&lt;Кредит!$B55,0,Кредит!$B56/12))))</f>
        <v>0</v>
      </c>
      <c r="DE33" s="312">
        <f>IF(DD35&lt;1,0,IF(DD33=Кредит!$B56/12,Кредит!$B56/12,IF($DO$2&lt;Кредит!$B54,0,IF(DE$3&lt;Кредит!$B55,0,Кредит!$B56/12))))</f>
        <v>0</v>
      </c>
      <c r="DF33" s="312">
        <f>IF(DE35&lt;1,0,IF(DE33=Кредит!$B56/12,Кредит!$B56/12,IF($DO$2&lt;Кредит!$B54,0,IF(DF$3&lt;Кредит!$B55,0,Кредит!$B56/12))))</f>
        <v>0</v>
      </c>
      <c r="DG33" s="312">
        <f>IF(DF35&lt;1,0,IF(DF33=Кредит!$B56/12,Кредит!$B56/12,IF($DO$2&lt;Кредит!$B54,0,IF(DG$3&lt;Кредит!$B55,0,Кредит!$B56/12))))</f>
        <v>0</v>
      </c>
      <c r="DH33" s="312">
        <f>IF(DG35&lt;1,0,IF(DG33=Кредит!$B56/12,Кредит!$B56/12,IF($DO$2&lt;Кредит!$B54,0,IF(DH$3&lt;Кредит!$B55,0,Кредит!$B56/12))))</f>
        <v>0</v>
      </c>
      <c r="DI33" s="312">
        <f>IF(DH35&lt;1,0,IF(DH33=Кредит!$B56/12,Кредит!$B56/12,IF($DO$2&lt;Кредит!$B54,0,IF(DI$3&lt;Кредит!$B55,0,Кредит!$B56/12))))</f>
        <v>0</v>
      </c>
      <c r="DJ33" s="312">
        <f>IF(DI35&lt;1,0,IF(DI33=Кредит!$B56/12,Кредит!$B56/12,IF($DO$2&lt;Кредит!$B54,0,IF(DJ$3&lt;Кредит!$B55,0,Кредит!$B56/12))))</f>
        <v>0</v>
      </c>
      <c r="DK33" s="312">
        <f>IF(DJ35&lt;1,0,IF(DJ33=Кредит!$B56/12,Кредит!$B56/12,IF($DO$2&lt;Кредит!$B54,0,IF(DK$3&lt;Кредит!$B55,0,Кредит!$B56/12))))</f>
        <v>0</v>
      </c>
      <c r="DL33" s="312">
        <f>IF(DK35&lt;1,0,IF(DK33=Кредит!$B56/12,Кредит!$B56/12,IF($DO$2&lt;Кредит!$B54,0,IF(DL$3&lt;Кредит!$B55,0,Кредит!$B56/12))))</f>
        <v>0</v>
      </c>
      <c r="DM33" s="312">
        <f>IF(DL35&lt;1,0,IF(DL33=Кредит!$B56/12,Кредит!$B56/12,IF($DO$2&lt;Кредит!$B54,0,IF(DM$3&lt;Кредит!$B55,0,Кредит!$B56/12))))</f>
        <v>0</v>
      </c>
      <c r="DN33" s="312">
        <f>IF(DM35&lt;1,0,IF(DM33=Кредит!$B56/12,Кредит!$B56/12,IF($DO$2&lt;Кредит!$B54,0,IF(DN$3&lt;Кредит!$B55,0,Кредит!$B56/12))))</f>
        <v>0</v>
      </c>
      <c r="DO33" s="313">
        <f>SUM(DC33:DN33)</f>
        <v>0</v>
      </c>
      <c r="DP33" s="312">
        <f>IF(DO35&lt;1,0,IF(DN33=Кредит!$B56/12,Кредит!$B56/12,IF($EB$2&lt;Кредит!$B54,0,IF(DP$3&lt;Кредит!$B55,0,Кредит!$B56/12))))</f>
        <v>0</v>
      </c>
      <c r="DQ33" s="312">
        <f>IF(DP35&lt;1,0,IF(DP33=Кредит!$B56/12,Кредит!$B56/12,IF($EB$2&lt;Кредит!$B54,0,IF(DQ$3&lt;Кредит!$B55,0,Кредит!$B56/12))))</f>
        <v>0</v>
      </c>
      <c r="DR33" s="312">
        <f>IF(DQ35&lt;1,0,IF(DQ33=Кредит!$B56/12,Кредит!$B56/12,IF($EB$2&lt;Кредит!$B54,0,IF(DR$3&lt;Кредит!$B55,0,Кредит!$B56/12))))</f>
        <v>0</v>
      </c>
      <c r="DS33" s="312">
        <f>IF(DR35&lt;1,0,IF(DR33=Кредит!$B56/12,Кредит!$B56/12,IF($EB$2&lt;Кредит!$B54,0,IF(DS$3&lt;Кредит!$B55,0,Кредит!$B56/12))))</f>
        <v>0</v>
      </c>
      <c r="DT33" s="312">
        <f>IF(DS35&lt;1,0,IF(DS33=Кредит!$B56/12,Кредит!$B56/12,IF($EB$2&lt;Кредит!$B54,0,IF(DT$3&lt;Кредит!$B55,0,Кредит!$B56/12))))</f>
        <v>0</v>
      </c>
      <c r="DU33" s="312">
        <f>IF(DT35&lt;1,0,IF(DT33=Кредит!$B56/12,Кредит!$B56/12,IF($EB$2&lt;Кредит!$B54,0,IF(DU$3&lt;Кредит!$B55,0,Кредит!$B56/12))))</f>
        <v>0</v>
      </c>
      <c r="DV33" s="312">
        <f>IF(DU35&lt;1,0,IF(DU33=Кредит!$B56/12,Кредит!$B56/12,IF($EB$2&lt;Кредит!$B54,0,IF(DV$3&lt;Кредит!$B55,0,Кредит!$B56/12))))</f>
        <v>0</v>
      </c>
      <c r="DW33" s="312">
        <f>IF(DV35&lt;1,0,IF(DV33=Кредит!$B56/12,Кредит!$B56/12,IF($EB$2&lt;Кредит!$B54,0,IF(DW$3&lt;Кредит!$B55,0,Кредит!$B56/12))))</f>
        <v>0</v>
      </c>
      <c r="DX33" s="312">
        <f>IF(DW35&lt;1,0,IF(DW33=Кредит!$B56/12,Кредит!$B56/12,IF($EB$2&lt;Кредит!$B54,0,IF(DX$3&lt;Кредит!$B55,0,Кредит!$B56/12))))</f>
        <v>0</v>
      </c>
      <c r="DY33" s="312">
        <f>IF(DX35&lt;1,0,IF(DX33=Кредит!$B56/12,Кредит!$B56/12,IF($EB$2&lt;Кредит!$B54,0,IF(DY$3&lt;Кредит!$B55,0,Кредит!$B56/12))))</f>
        <v>0</v>
      </c>
      <c r="DZ33" s="312">
        <f>IF(DY35&lt;1,0,IF(DY33=Кредит!$B56/12,Кредит!$B56/12,IF($EB$2&lt;Кредит!$B54,0,IF(DZ$3&lt;Кредит!$B55,0,Кредит!$B56/12))))</f>
        <v>0</v>
      </c>
      <c r="EA33" s="312">
        <f>IF(DZ35&lt;1,0,IF(DZ33=Кредит!$B56/12,Кредит!$B56/12,IF($EB$2&lt;Кредит!$B54,0,IF(EA$3&lt;Кредит!$B55,0,Кредит!$B56/12))))</f>
        <v>0</v>
      </c>
      <c r="EB33" s="313">
        <f>SUM(DP33:EA33)</f>
        <v>0</v>
      </c>
      <c r="EC33" s="312">
        <f>IF(EB35&lt;1,0,IF(EA33=Кредит!$B56/12,Кредит!$B56/12,IF($EO$2&lt;Кредит!$B54,0,IF(EC$3&lt;Кредит!$B55,0,Кредит!$B56/12))))</f>
        <v>0</v>
      </c>
      <c r="ED33" s="312">
        <f>IF(EC35&lt;1,0,IF(EC33=Кредит!$B56/12,Кредит!$B56/12,IF($EO$2&lt;Кредит!$B54,0,IF(ED$3&lt;Кредит!$B55,0,Кредит!$B56/12))))</f>
        <v>0</v>
      </c>
      <c r="EE33" s="312">
        <f>IF(ED35&lt;1,0,IF(ED33=Кредит!$B56/12,Кредит!$B56/12,IF($EO$2&lt;Кредит!$B54,0,IF(EE$3&lt;Кредит!$B55,0,Кредит!$B56/12))))</f>
        <v>0</v>
      </c>
      <c r="EF33" s="312">
        <f>IF(EE35&lt;1,0,IF(EE33=Кредит!$B56/12,Кредит!$B56/12,IF($EO$2&lt;Кредит!$B54,0,IF(EF$3&lt;Кредит!$B55,0,Кредит!$B56/12))))</f>
        <v>0</v>
      </c>
      <c r="EG33" s="312">
        <f>IF(EF35&lt;1,0,IF(EF33=Кредит!$B56/12,Кредит!$B56/12,IF($EO$2&lt;Кредит!$B54,0,IF(EG$3&lt;Кредит!$B55,0,Кредит!$B56/12))))</f>
        <v>0</v>
      </c>
      <c r="EH33" s="312">
        <f>IF(EG35&lt;1,0,IF(EG33=Кредит!$B56/12,Кредит!$B56/12,IF($EO$2&lt;Кредит!$B54,0,IF(EH$3&lt;Кредит!$B55,0,Кредит!$B56/12))))</f>
        <v>0</v>
      </c>
      <c r="EI33" s="312">
        <f>IF(EH35&lt;1,0,IF(EH33=Кредит!$B56/12,Кредит!$B56/12,IF($EO$2&lt;Кредит!$B54,0,IF(EI$3&lt;Кредит!$B55,0,Кредит!$B56/12))))</f>
        <v>0</v>
      </c>
      <c r="EJ33" s="312">
        <f>IF(EI35&lt;1,0,IF(EI33=Кредит!$B56/12,Кредит!$B56/12,IF($EO$2&lt;Кредит!$B54,0,IF(EJ$3&lt;Кредит!$B55,0,Кредит!$B56/12))))</f>
        <v>0</v>
      </c>
      <c r="EK33" s="312">
        <f>IF(EJ35&lt;1,0,IF(EJ33=Кредит!$B56/12,Кредит!$B56/12,IF($EO$2&lt;Кредит!$B54,0,IF(EK$3&lt;Кредит!$B55,0,Кредит!$B56/12))))</f>
        <v>0</v>
      </c>
      <c r="EL33" s="312">
        <f>IF(EK35&lt;1,0,IF(EK33=Кредит!$B56/12,Кредит!$B56/12,IF($EO$2&lt;Кредит!$B54,0,IF(EL$3&lt;Кредит!$B55,0,Кредит!$B56/12))))</f>
        <v>0</v>
      </c>
      <c r="EM33" s="312">
        <f>IF(EL35&lt;1,0,IF(EL33=Кредит!$B56/12,Кредит!$B56/12,IF($EO$2&lt;Кредит!$B54,0,IF(EM$3&lt;Кредит!$B55,0,Кредит!$B56/12))))</f>
        <v>0</v>
      </c>
      <c r="EN33" s="312">
        <f>IF(EM35&lt;1,0,IF(EM33=Кредит!$B56/12,Кредит!$B56/12,IF($EO$2&lt;Кредит!$B54,0,IF(EN$3&lt;Кредит!$B55,0,Кредит!$B56/12))))</f>
        <v>0</v>
      </c>
      <c r="EO33" s="313">
        <f>SUM(EC33:EN33)</f>
        <v>0</v>
      </c>
    </row>
    <row r="34" spans="2:145" ht="12.75">
      <c r="B34" s="310" t="str">
        <f>Кредит!C50</f>
        <v>Сервисирање дуга - Евро</v>
      </c>
      <c r="C34" s="311" t="e">
        <f aca="true" t="shared" si="221" ref="C34:N34">C32+C33</f>
        <v>#DIV/0!</v>
      </c>
      <c r="D34" s="312">
        <f t="shared" si="221"/>
        <v>0</v>
      </c>
      <c r="E34" s="312">
        <f t="shared" si="221"/>
        <v>0</v>
      </c>
      <c r="F34" s="312">
        <f t="shared" si="221"/>
        <v>0</v>
      </c>
      <c r="G34" s="312">
        <f t="shared" si="221"/>
        <v>0</v>
      </c>
      <c r="H34" s="312">
        <f t="shared" si="221"/>
        <v>0</v>
      </c>
      <c r="I34" s="312">
        <f t="shared" si="221"/>
        <v>0</v>
      </c>
      <c r="J34" s="312">
        <f t="shared" si="221"/>
        <v>0</v>
      </c>
      <c r="K34" s="312">
        <f t="shared" si="221"/>
        <v>0</v>
      </c>
      <c r="L34" s="312">
        <f t="shared" si="221"/>
        <v>0</v>
      </c>
      <c r="M34" s="312">
        <f t="shared" si="221"/>
        <v>0</v>
      </c>
      <c r="N34" s="312">
        <f t="shared" si="221"/>
        <v>0</v>
      </c>
      <c r="O34" s="313" t="e">
        <f>SUM(C34:N34)</f>
        <v>#DIV/0!</v>
      </c>
      <c r="P34" s="312">
        <f aca="true" t="shared" si="222" ref="P34:AA34">P32+P33</f>
        <v>0</v>
      </c>
      <c r="Q34" s="312">
        <f t="shared" si="222"/>
        <v>0</v>
      </c>
      <c r="R34" s="312">
        <f t="shared" si="222"/>
        <v>0</v>
      </c>
      <c r="S34" s="312">
        <f t="shared" si="222"/>
        <v>0</v>
      </c>
      <c r="T34" s="312">
        <f t="shared" si="222"/>
        <v>0</v>
      </c>
      <c r="U34" s="312">
        <f t="shared" si="222"/>
        <v>0</v>
      </c>
      <c r="V34" s="312">
        <f t="shared" si="222"/>
        <v>0</v>
      </c>
      <c r="W34" s="312">
        <f t="shared" si="222"/>
        <v>0</v>
      </c>
      <c r="X34" s="312">
        <f t="shared" si="222"/>
        <v>0</v>
      </c>
      <c r="Y34" s="312">
        <f t="shared" si="222"/>
        <v>0</v>
      </c>
      <c r="Z34" s="312">
        <f t="shared" si="222"/>
        <v>0</v>
      </c>
      <c r="AA34" s="312">
        <f t="shared" si="222"/>
        <v>0</v>
      </c>
      <c r="AB34" s="313">
        <f>SUM(P34:AA34)</f>
        <v>0</v>
      </c>
      <c r="AC34" s="312">
        <f aca="true" t="shared" si="223" ref="AC34:AN34">AC32+AC33</f>
        <v>0</v>
      </c>
      <c r="AD34" s="312">
        <f t="shared" si="223"/>
        <v>0</v>
      </c>
      <c r="AE34" s="312">
        <f t="shared" si="223"/>
        <v>0</v>
      </c>
      <c r="AF34" s="312">
        <f t="shared" si="223"/>
        <v>0</v>
      </c>
      <c r="AG34" s="312">
        <f t="shared" si="223"/>
        <v>0</v>
      </c>
      <c r="AH34" s="312">
        <f t="shared" si="223"/>
        <v>0</v>
      </c>
      <c r="AI34" s="312">
        <f t="shared" si="223"/>
        <v>0</v>
      </c>
      <c r="AJ34" s="312">
        <f t="shared" si="223"/>
        <v>0</v>
      </c>
      <c r="AK34" s="312">
        <f t="shared" si="223"/>
        <v>0</v>
      </c>
      <c r="AL34" s="312">
        <f t="shared" si="223"/>
        <v>0</v>
      </c>
      <c r="AM34" s="312">
        <f t="shared" si="223"/>
        <v>0</v>
      </c>
      <c r="AN34" s="312">
        <f t="shared" si="223"/>
        <v>0</v>
      </c>
      <c r="AO34" s="313">
        <f>SUM(AC34:AN34)</f>
        <v>0</v>
      </c>
      <c r="AP34" s="312">
        <f aca="true" t="shared" si="224" ref="AP34:BA34">AP32+AP33</f>
        <v>0</v>
      </c>
      <c r="AQ34" s="312">
        <f t="shared" si="224"/>
        <v>0</v>
      </c>
      <c r="AR34" s="312">
        <f t="shared" si="224"/>
        <v>0</v>
      </c>
      <c r="AS34" s="312">
        <f t="shared" si="224"/>
        <v>0</v>
      </c>
      <c r="AT34" s="312">
        <f t="shared" si="224"/>
        <v>0</v>
      </c>
      <c r="AU34" s="312">
        <f t="shared" si="224"/>
        <v>0</v>
      </c>
      <c r="AV34" s="312">
        <f t="shared" si="224"/>
        <v>0</v>
      </c>
      <c r="AW34" s="312">
        <f t="shared" si="224"/>
        <v>0</v>
      </c>
      <c r="AX34" s="312">
        <f t="shared" si="224"/>
        <v>0</v>
      </c>
      <c r="AY34" s="312">
        <f t="shared" si="224"/>
        <v>0</v>
      </c>
      <c r="AZ34" s="312">
        <f t="shared" si="224"/>
        <v>0</v>
      </c>
      <c r="BA34" s="312">
        <f t="shared" si="224"/>
        <v>0</v>
      </c>
      <c r="BB34" s="313">
        <f>SUM(AP34:BA34)</f>
        <v>0</v>
      </c>
      <c r="BC34" s="312">
        <f aca="true" t="shared" si="225" ref="BC34:BN34">BC32+BC33</f>
        <v>0</v>
      </c>
      <c r="BD34" s="312">
        <f t="shared" si="225"/>
        <v>0</v>
      </c>
      <c r="BE34" s="312">
        <f t="shared" si="225"/>
        <v>0</v>
      </c>
      <c r="BF34" s="312">
        <f t="shared" si="225"/>
        <v>0</v>
      </c>
      <c r="BG34" s="312">
        <f t="shared" si="225"/>
        <v>0</v>
      </c>
      <c r="BH34" s="312">
        <f t="shared" si="225"/>
        <v>0</v>
      </c>
      <c r="BI34" s="312">
        <f t="shared" si="225"/>
        <v>0</v>
      </c>
      <c r="BJ34" s="312">
        <f t="shared" si="225"/>
        <v>0</v>
      </c>
      <c r="BK34" s="312">
        <f t="shared" si="225"/>
        <v>0</v>
      </c>
      <c r="BL34" s="312">
        <f t="shared" si="225"/>
        <v>0</v>
      </c>
      <c r="BM34" s="312">
        <f t="shared" si="225"/>
        <v>0</v>
      </c>
      <c r="BN34" s="312">
        <f t="shared" si="225"/>
        <v>0</v>
      </c>
      <c r="BO34" s="313">
        <f>SUM(BC34:BN34)</f>
        <v>0</v>
      </c>
      <c r="BP34" s="312">
        <f aca="true" t="shared" si="226" ref="BP34:CA34">BP32+BP33</f>
        <v>0</v>
      </c>
      <c r="BQ34" s="312">
        <f t="shared" si="226"/>
        <v>0</v>
      </c>
      <c r="BR34" s="312">
        <f t="shared" si="226"/>
        <v>0</v>
      </c>
      <c r="BS34" s="312">
        <f t="shared" si="226"/>
        <v>0</v>
      </c>
      <c r="BT34" s="312">
        <f t="shared" si="226"/>
        <v>0</v>
      </c>
      <c r="BU34" s="312">
        <f t="shared" si="226"/>
        <v>0</v>
      </c>
      <c r="BV34" s="312">
        <f t="shared" si="226"/>
        <v>0</v>
      </c>
      <c r="BW34" s="312">
        <f t="shared" si="226"/>
        <v>0</v>
      </c>
      <c r="BX34" s="312">
        <f t="shared" si="226"/>
        <v>0</v>
      </c>
      <c r="BY34" s="312">
        <f t="shared" si="226"/>
        <v>0</v>
      </c>
      <c r="BZ34" s="312">
        <f t="shared" si="226"/>
        <v>0</v>
      </c>
      <c r="CA34" s="312">
        <f t="shared" si="226"/>
        <v>0</v>
      </c>
      <c r="CB34" s="313">
        <f>SUM(BP34:CA34)</f>
        <v>0</v>
      </c>
      <c r="CC34" s="312">
        <f aca="true" t="shared" si="227" ref="CC34:CN34">CC32+CC33</f>
        <v>0</v>
      </c>
      <c r="CD34" s="312">
        <f t="shared" si="227"/>
        <v>0</v>
      </c>
      <c r="CE34" s="312">
        <f t="shared" si="227"/>
        <v>0</v>
      </c>
      <c r="CF34" s="312">
        <f t="shared" si="227"/>
        <v>0</v>
      </c>
      <c r="CG34" s="312">
        <f t="shared" si="227"/>
        <v>0</v>
      </c>
      <c r="CH34" s="312">
        <f t="shared" si="227"/>
        <v>0</v>
      </c>
      <c r="CI34" s="312">
        <f t="shared" si="227"/>
        <v>0</v>
      </c>
      <c r="CJ34" s="312">
        <f t="shared" si="227"/>
        <v>0</v>
      </c>
      <c r="CK34" s="312">
        <f t="shared" si="227"/>
        <v>0</v>
      </c>
      <c r="CL34" s="312">
        <f t="shared" si="227"/>
        <v>0</v>
      </c>
      <c r="CM34" s="312">
        <f t="shared" si="227"/>
        <v>0</v>
      </c>
      <c r="CN34" s="312">
        <f t="shared" si="227"/>
        <v>0</v>
      </c>
      <c r="CO34" s="313">
        <f>SUM(CC34:CN34)</f>
        <v>0</v>
      </c>
      <c r="CP34" s="312">
        <f aca="true" t="shared" si="228" ref="CP34:DA34">CP32+CP33</f>
        <v>0</v>
      </c>
      <c r="CQ34" s="312">
        <f t="shared" si="228"/>
        <v>0</v>
      </c>
      <c r="CR34" s="312">
        <f t="shared" si="228"/>
        <v>0</v>
      </c>
      <c r="CS34" s="312">
        <f t="shared" si="228"/>
        <v>0</v>
      </c>
      <c r="CT34" s="312">
        <f t="shared" si="228"/>
        <v>0</v>
      </c>
      <c r="CU34" s="312">
        <f t="shared" si="228"/>
        <v>0</v>
      </c>
      <c r="CV34" s="312">
        <f t="shared" si="228"/>
        <v>0</v>
      </c>
      <c r="CW34" s="312">
        <f t="shared" si="228"/>
        <v>0</v>
      </c>
      <c r="CX34" s="312">
        <f t="shared" si="228"/>
        <v>0</v>
      </c>
      <c r="CY34" s="312">
        <f t="shared" si="228"/>
        <v>0</v>
      </c>
      <c r="CZ34" s="312">
        <f t="shared" si="228"/>
        <v>0</v>
      </c>
      <c r="DA34" s="312">
        <f t="shared" si="228"/>
        <v>0</v>
      </c>
      <c r="DB34" s="313">
        <f>SUM(CP34:DA34)</f>
        <v>0</v>
      </c>
      <c r="DC34" s="312">
        <f aca="true" t="shared" si="229" ref="DC34:DN34">DC32+DC33</f>
        <v>0</v>
      </c>
      <c r="DD34" s="312">
        <f t="shared" si="229"/>
        <v>0</v>
      </c>
      <c r="DE34" s="312">
        <f t="shared" si="229"/>
        <v>0</v>
      </c>
      <c r="DF34" s="312">
        <f t="shared" si="229"/>
        <v>0</v>
      </c>
      <c r="DG34" s="312">
        <f t="shared" si="229"/>
        <v>0</v>
      </c>
      <c r="DH34" s="312">
        <f t="shared" si="229"/>
        <v>0</v>
      </c>
      <c r="DI34" s="312">
        <f t="shared" si="229"/>
        <v>0</v>
      </c>
      <c r="DJ34" s="312">
        <f t="shared" si="229"/>
        <v>0</v>
      </c>
      <c r="DK34" s="312">
        <f t="shared" si="229"/>
        <v>0</v>
      </c>
      <c r="DL34" s="312">
        <f t="shared" si="229"/>
        <v>0</v>
      </c>
      <c r="DM34" s="312">
        <f t="shared" si="229"/>
        <v>0</v>
      </c>
      <c r="DN34" s="312">
        <f t="shared" si="229"/>
        <v>0</v>
      </c>
      <c r="DO34" s="313">
        <f>SUM(DC34:DN34)</f>
        <v>0</v>
      </c>
      <c r="DP34" s="312">
        <f aca="true" t="shared" si="230" ref="DP34:EA34">DP32+DP33</f>
        <v>0</v>
      </c>
      <c r="DQ34" s="312">
        <f t="shared" si="230"/>
        <v>0</v>
      </c>
      <c r="DR34" s="312">
        <f t="shared" si="230"/>
        <v>0</v>
      </c>
      <c r="DS34" s="312">
        <f t="shared" si="230"/>
        <v>0</v>
      </c>
      <c r="DT34" s="312">
        <f t="shared" si="230"/>
        <v>0</v>
      </c>
      <c r="DU34" s="312">
        <f t="shared" si="230"/>
        <v>0</v>
      </c>
      <c r="DV34" s="312">
        <f t="shared" si="230"/>
        <v>0</v>
      </c>
      <c r="DW34" s="312">
        <f t="shared" si="230"/>
        <v>0</v>
      </c>
      <c r="DX34" s="312">
        <f t="shared" si="230"/>
        <v>0</v>
      </c>
      <c r="DY34" s="312">
        <f t="shared" si="230"/>
        <v>0</v>
      </c>
      <c r="DZ34" s="312">
        <f t="shared" si="230"/>
        <v>0</v>
      </c>
      <c r="EA34" s="312">
        <f t="shared" si="230"/>
        <v>0</v>
      </c>
      <c r="EB34" s="313">
        <f>SUM(DP34:EA34)</f>
        <v>0</v>
      </c>
      <c r="EC34" s="312">
        <f aca="true" t="shared" si="231" ref="EC34:EN34">EC32+EC33</f>
        <v>0</v>
      </c>
      <c r="ED34" s="312">
        <f t="shared" si="231"/>
        <v>0</v>
      </c>
      <c r="EE34" s="312">
        <f t="shared" si="231"/>
        <v>0</v>
      </c>
      <c r="EF34" s="312">
        <f t="shared" si="231"/>
        <v>0</v>
      </c>
      <c r="EG34" s="312">
        <f t="shared" si="231"/>
        <v>0</v>
      </c>
      <c r="EH34" s="312">
        <f t="shared" si="231"/>
        <v>0</v>
      </c>
      <c r="EI34" s="312">
        <f t="shared" si="231"/>
        <v>0</v>
      </c>
      <c r="EJ34" s="312">
        <f t="shared" si="231"/>
        <v>0</v>
      </c>
      <c r="EK34" s="312">
        <f t="shared" si="231"/>
        <v>0</v>
      </c>
      <c r="EL34" s="312">
        <f t="shared" si="231"/>
        <v>0</v>
      </c>
      <c r="EM34" s="312">
        <f t="shared" si="231"/>
        <v>0</v>
      </c>
      <c r="EN34" s="312">
        <f t="shared" si="231"/>
        <v>0</v>
      </c>
      <c r="EO34" s="313">
        <f>SUM(EC34:EN34)</f>
        <v>0</v>
      </c>
    </row>
    <row r="35" spans="2:145" ht="12.75">
      <c r="B35" s="310" t="str">
        <f>Кредит!C51</f>
        <v>Неотплаћена главница - Евро</v>
      </c>
      <c r="C35" s="311">
        <f>IF($O$2&lt;Кредит!$B53,0,IF(C$3&lt;Кредит!$B55,0,Кредит!$B47))</f>
        <v>0</v>
      </c>
      <c r="D35" s="312">
        <f>ABS(IF(C35&gt;0,C35-D33,IF($O$2&lt;Кредит!$B53,0,IF(D$3&lt;Кредит!$B55,0,Кредит!$B47))))</f>
        <v>0</v>
      </c>
      <c r="E35" s="312">
        <f>ABS(IF(D35&gt;0,D35-E33,IF($O$2&lt;Кредит!$B53,0,IF(E$3&lt;Кредит!$B55,0,Кредит!$B47))))</f>
        <v>0</v>
      </c>
      <c r="F35" s="312">
        <f>ABS(IF(E35&gt;0,E35-F33,IF($O$2&lt;Кредит!$B53,0,IF(F$3&lt;Кредит!$B55,0,Кредит!$B47))))</f>
        <v>0</v>
      </c>
      <c r="G35" s="312">
        <f>ABS(IF(F35&gt;0,F35-G33,IF($O$2&lt;Кредит!$B53,0,IF(G$3&lt;Кредит!$B55,0,Кредит!$B47))))</f>
        <v>0</v>
      </c>
      <c r="H35" s="312">
        <f>ABS(IF(G35&gt;0,G35-H33,IF($O$2&lt;Кредит!$B53,0,IF(H$3&lt;Кредит!$B55,0,Кредит!$B47))))</f>
        <v>0</v>
      </c>
      <c r="I35" s="312">
        <f>ABS(IF(H35&gt;0,H35-I33,IF($O$2&lt;Кредит!$B53,0,IF(I$3&lt;Кредит!$B55,0,Кредит!$B47))))</f>
        <v>0</v>
      </c>
      <c r="J35" s="312">
        <f>ABS(IF(I35&gt;0,I35-J33,IF($O$2&lt;Кредит!$B53,0,IF(J$3&lt;Кредит!$B55,0,Кредит!$B47))))</f>
        <v>0</v>
      </c>
      <c r="K35" s="312">
        <f>ABS(IF(J35&gt;0,J35-K33,IF($O$2&lt;Кредит!$B53,0,IF(K$3&lt;Кредит!$B55,0,Кредит!$B47))))</f>
        <v>0</v>
      </c>
      <c r="L35" s="312">
        <f>ABS(IF(K35&gt;0,K35-L33,IF($O$2&lt;Кредит!$B53,0,IF(L$3&lt;Кредит!$B55,0,Кредит!$B47))))</f>
        <v>0</v>
      </c>
      <c r="M35" s="312">
        <f>ABS(IF(L35&gt;0,L35-M33,IF($O$2&lt;Кредит!$B53,0,IF(M$3&lt;Кредит!$B55,0,Кредит!$B47))))</f>
        <v>0</v>
      </c>
      <c r="N35" s="312">
        <f>ABS(IF(M35&gt;0,M35-N33,IF($O$2&lt;Кредит!$B53,0,IF(N$3&lt;Кредит!$B55,0,Кредит!$B47))))</f>
        <v>0</v>
      </c>
      <c r="O35" s="313">
        <f>N35</f>
        <v>0</v>
      </c>
      <c r="P35" s="312">
        <f>ABS(IF(O35&gt;0,O35-P33,IF($AB$2&lt;Кредит!$B53,0,IF(P$3&lt;Кредит!$B55,0,Кредит!$B47))))</f>
        <v>0</v>
      </c>
      <c r="Q35" s="312">
        <f>ABS(IF(P35&gt;0,P35-Q33,IF($AB$2&lt;Кредит!$B53,0,IF(Q$3&lt;Кредит!$B55,0,Кредит!$B47))))</f>
        <v>0</v>
      </c>
      <c r="R35" s="312">
        <f>ABS(IF(Q35&gt;0,Q35-R33,IF($AB$2&lt;Кредит!$B53,0,IF(R$3&lt;Кредит!$B55,0,Кредит!$B47))))</f>
        <v>0</v>
      </c>
      <c r="S35" s="312">
        <f>ABS(IF(R35&gt;0,R35-S33,IF($AB$2&lt;Кредит!$B53,0,IF(S$3&lt;Кредит!$B55,0,Кредит!$B47))))</f>
        <v>0</v>
      </c>
      <c r="T35" s="312">
        <f>ABS(IF(S35&gt;0,S35-T33,IF($AB$2&lt;Кредит!$B53,0,IF(T$3&lt;Кредит!$B55,0,Кредит!$B47))))</f>
        <v>0</v>
      </c>
      <c r="U35" s="312">
        <f>ABS(IF(T35&gt;0,T35-U33,IF($AB$2&lt;Кредит!$B53,0,IF(U$3&lt;Кредит!$B55,0,Кредит!$B47))))</f>
        <v>0</v>
      </c>
      <c r="V35" s="312">
        <f>ABS(IF(U35&gt;0,U35-V33,IF($AB$2&lt;Кредит!$B53,0,IF(V$3&lt;Кредит!$B55,0,Кредит!$B47))))</f>
        <v>0</v>
      </c>
      <c r="W35" s="312">
        <f>ABS(IF(V35&gt;0,V35-W33,IF($AB$2&lt;Кредит!$B53,0,IF(W$3&lt;Кредит!$B55,0,Кредит!$B47))))</f>
        <v>0</v>
      </c>
      <c r="X35" s="312">
        <f>ABS(IF(W35&gt;0,W35-X33,IF($AB$2&lt;Кредит!$B53,0,IF(X$3&lt;Кредит!$B55,0,Кредит!$B47))))</f>
        <v>0</v>
      </c>
      <c r="Y35" s="312">
        <f>ABS(IF(X35&gt;0,X35-Y33,IF($AB$2&lt;Кредит!$B53,0,IF(Y$3&lt;Кредит!$B55,0,Кредит!$B47))))</f>
        <v>0</v>
      </c>
      <c r="Z35" s="312">
        <f>ABS(IF(Y35&gt;0,Y35-Z33,IF($AB$2&lt;Кредит!$B53,0,IF(Z$3&lt;Кредит!$B55,0,Кредит!$B47))))</f>
        <v>0</v>
      </c>
      <c r="AA35" s="312">
        <f>ABS(IF(Z35&gt;0,Z35-AA33,IF($AB$2&lt;Кредит!$B53,0,IF(AA$3&lt;Кредит!$B55,0,Кредит!$B47))))</f>
        <v>0</v>
      </c>
      <c r="AB35" s="313">
        <f>AA35</f>
        <v>0</v>
      </c>
      <c r="AC35" s="312">
        <f>ABS(IF(AB35&gt;0,AB35-AC33,IF($AO$2&lt;Кредит!$B53,0,IF(AC$3&lt;Кредит!$B55,0,Кредит!$B47))))</f>
        <v>0</v>
      </c>
      <c r="AD35" s="312">
        <f>ABS(IF(AC35&gt;0,AC35-AD33,IF($AO$2&lt;Кредит!$B53,0,IF(AD$3&lt;Кредит!$B55,0,Кредит!$B47))))</f>
        <v>0</v>
      </c>
      <c r="AE35" s="312">
        <f>ABS(IF(AD35&gt;0,AD35-AE33,IF($AO$2&lt;Кредит!$B53,0,IF(AE$3&lt;Кредит!$B55,0,Кредит!$B47))))</f>
        <v>0</v>
      </c>
      <c r="AF35" s="312">
        <f>ABS(IF(AE35&gt;0,AE35-AF33,IF($AO$2&lt;Кредит!$B53,0,IF(AF$3&lt;Кредит!$B55,0,Кредит!$B47))))</f>
        <v>0</v>
      </c>
      <c r="AG35" s="312">
        <f>ABS(IF(AF35&gt;0,AF35-AG33,IF($AO$2&lt;Кредит!$B53,0,IF(AG$3&lt;Кредит!$B55,0,Кредит!$B47))))</f>
        <v>0</v>
      </c>
      <c r="AH35" s="312">
        <f>ABS(IF(AG35&gt;0,AG35-AH33,IF($AO$2&lt;Кредит!$B53,0,IF(AH$3&lt;Кредит!$B55,0,Кредит!$B47))))</f>
        <v>0</v>
      </c>
      <c r="AI35" s="312">
        <f>ABS(IF(AH35&gt;0,AH35-AI33,IF($AO$2&lt;Кредит!$B53,0,IF(AI$3&lt;Кредит!$B55,0,Кредит!$B47))))</f>
        <v>0</v>
      </c>
      <c r="AJ35" s="312">
        <f>ABS(IF(AI35&gt;0,AI35-AJ33,IF($AO$2&lt;Кредит!$B53,0,IF(AJ$3&lt;Кредит!$B55,0,Кредит!$B47))))</f>
        <v>0</v>
      </c>
      <c r="AK35" s="312">
        <f>ABS(IF(AJ35&gt;0,AJ35-AK33,IF($AO$2&lt;Кредит!$B53,0,IF(AK$3&lt;Кредит!$B55,0,Кредит!$B47))))</f>
        <v>0</v>
      </c>
      <c r="AL35" s="312">
        <f>ABS(IF(AK35&gt;0,AK35-AL33,IF($AO$2&lt;Кредит!$B53,0,IF(AL$3&lt;Кредит!$B55,0,Кредит!$B47))))</f>
        <v>0</v>
      </c>
      <c r="AM35" s="312">
        <f>ABS(IF(AL35&gt;0,AL35-AM33,IF($AO$2&lt;Кредит!$B53,0,IF(AM$3&lt;Кредит!$B55,0,Кредит!$B47))))</f>
        <v>0</v>
      </c>
      <c r="AN35" s="312">
        <f>ABS(IF(AM35&gt;0,AM35-AN33,IF($AO$2&lt;Кредит!$B53,0,IF(AN$3&lt;Кредит!$B55,0,Кредит!$B47))))</f>
        <v>0</v>
      </c>
      <c r="AO35" s="313">
        <f>AN35</f>
        <v>0</v>
      </c>
      <c r="AP35" s="312">
        <f>ABS(IF(AO35&gt;0,AO35-AP33,IF($BB$2&lt;Кредит!$B53,0,IF(AP$3&lt;Кредит!$B55,0,Кредит!$B47))))</f>
        <v>0</v>
      </c>
      <c r="AQ35" s="312">
        <f>ABS(IF(AP35&gt;0,AP35-AQ33,IF($BB$2&lt;Кредит!$B53,0,IF(AQ$3&lt;Кредит!$B55,0,Кредит!$B47))))</f>
        <v>0</v>
      </c>
      <c r="AR35" s="312">
        <f>ABS(IF(AQ35&gt;0,AQ35-AR33,IF($BB$2&lt;Кредит!$B53,0,IF(AR$3&lt;Кредит!$B55,0,Кредит!$B47))))</f>
        <v>0</v>
      </c>
      <c r="AS35" s="312">
        <f>ABS(IF(AR35&gt;0,AR35-AS33,IF($BB$2&lt;Кредит!$B53,0,IF(AS$3&lt;Кредит!$B55,0,Кредит!$B47))))</f>
        <v>0</v>
      </c>
      <c r="AT35" s="312">
        <f>ABS(IF(AS35&gt;0,AS35-AT33,IF($BB$2&lt;Кредит!$B53,0,IF(AT$3&lt;Кредит!$B55,0,Кредит!$B47))))</f>
        <v>0</v>
      </c>
      <c r="AU35" s="312">
        <f>ABS(IF(AT35&gt;0,AT35-AU33,IF($BB$2&lt;Кредит!$B53,0,IF(AU$3&lt;Кредит!$B55,0,Кредит!$B47))))</f>
        <v>0</v>
      </c>
      <c r="AV35" s="312">
        <f>ABS(IF(AU35&gt;0,AU35-AV33,IF($BB$2&lt;Кредит!$B53,0,IF(AV$3&lt;Кредит!$B55,0,Кредит!$B47))))</f>
        <v>0</v>
      </c>
      <c r="AW35" s="312">
        <f>ABS(IF(AV35&gt;0,AV35-AW33,IF($BB$2&lt;Кредит!$B53,0,IF(AW$3&lt;Кредит!$B55,0,Кредит!$B47))))</f>
        <v>0</v>
      </c>
      <c r="AX35" s="312">
        <f>ABS(IF(AW35&gt;0,AW35-AX33,IF($BB$2&lt;Кредит!$B53,0,IF(AX$3&lt;Кредит!$B55,0,Кредит!$B47))))</f>
        <v>0</v>
      </c>
      <c r="AY35" s="312">
        <f>ABS(IF(AX35&gt;0,AX35-AY33,IF($BB$2&lt;Кредит!$B53,0,IF(AY$3&lt;Кредит!$B55,0,Кредит!$B47))))</f>
        <v>0</v>
      </c>
      <c r="AZ35" s="312">
        <f>ABS(IF(AY35&gt;0,AY35-AZ33,IF($BB$2&lt;Кредит!$B53,0,IF(AZ$3&lt;Кредит!$B55,0,Кредит!$B47))))</f>
        <v>0</v>
      </c>
      <c r="BA35" s="312">
        <f>ABS(IF(AZ35&gt;0,AZ35-BA33,IF($BB$2&lt;Кредит!$B53,0,IF(BA$3&lt;Кредит!$B55,0,Кредит!$B47))))</f>
        <v>0</v>
      </c>
      <c r="BB35" s="313">
        <f>BA35</f>
        <v>0</v>
      </c>
      <c r="BC35" s="312">
        <f>ABS(IF(BB35&gt;0,BB35-BC33,IF($BO$2&lt;Кредит!$B53,0,IF(BC$3&lt;Кредит!$B55,0,Кредит!$B47))))</f>
        <v>0</v>
      </c>
      <c r="BD35" s="312">
        <f>ABS(IF(BC35&gt;0,BC35-BD33,IF($BO$2&lt;Кредит!$B53,0,IF(BD$3&lt;Кредит!$B55,0,Кредит!$B47))))</f>
        <v>0</v>
      </c>
      <c r="BE35" s="312">
        <f>ABS(IF(BD35&gt;0,BD35-BE33,IF($BO$2&lt;Кредит!$B53,0,IF(BE$3&lt;Кредит!$B55,0,Кредит!$B47))))</f>
        <v>0</v>
      </c>
      <c r="BF35" s="312">
        <f>ABS(IF(BE35&gt;0,BE35-BF33,IF($BO$2&lt;Кредит!$B53,0,IF(BF$3&lt;Кредит!$B55,0,Кредит!$B47))))</f>
        <v>0</v>
      </c>
      <c r="BG35" s="312">
        <f>ABS(IF(BF35&gt;0,BF35-BG33,IF($BO$2&lt;Кредит!$B53,0,IF(BG$3&lt;Кредит!$B55,0,Кредит!$B47))))</f>
        <v>0</v>
      </c>
      <c r="BH35" s="312">
        <f>ABS(IF(BG35&gt;0,BG35-BH33,IF($BO$2&lt;Кредит!$B53,0,IF(BH$3&lt;Кредит!$B55,0,Кредит!$B47))))</f>
        <v>0</v>
      </c>
      <c r="BI35" s="312">
        <f>ABS(IF(BH35&gt;0,BH35-BI33,IF($BO$2&lt;Кредит!$B53,0,IF(BI$3&lt;Кредит!$B55,0,Кредит!$B47))))</f>
        <v>0</v>
      </c>
      <c r="BJ35" s="312">
        <f>ABS(IF(BI35&gt;0,BI35-BJ33,IF($BO$2&lt;Кредит!$B53,0,IF(BJ$3&lt;Кредит!$B55,0,Кредит!$B47))))</f>
        <v>0</v>
      </c>
      <c r="BK35" s="312">
        <f>ABS(IF(BJ35&gt;0,BJ35-BK33,IF($BO$2&lt;Кредит!$B53,0,IF(BK$3&lt;Кредит!$B55,0,Кредит!$B47))))</f>
        <v>0</v>
      </c>
      <c r="BL35" s="312">
        <f>ABS(IF(BK35&gt;0,BK35-BL33,IF($BO$2&lt;Кредит!$B53,0,IF(BL$3&lt;Кредит!$B55,0,Кредит!$B47))))</f>
        <v>0</v>
      </c>
      <c r="BM35" s="312">
        <f>ABS(IF(BL35&gt;0,BL35-BM33,IF($BO$2&lt;Кредит!$B53,0,IF(BM$3&lt;Кредит!$B55,0,Кредит!$B47))))</f>
        <v>0</v>
      </c>
      <c r="BN35" s="312">
        <f>ABS(IF(BM35&gt;0,BM35-BN33,IF($BO$2&lt;Кредит!$B53,0,IF(BN$3&lt;Кредит!$B55,0,Кредит!$B47))))</f>
        <v>0</v>
      </c>
      <c r="BO35" s="313">
        <f>BN35</f>
        <v>0</v>
      </c>
      <c r="BP35" s="312">
        <f>ABS(IF(BO35&gt;0,BO35-BP33,IF($CB$2&lt;Кредит!$B53,0,IF(BP$3&lt;Кредит!$B55,0,Кредит!$B47))))</f>
        <v>0</v>
      </c>
      <c r="BQ35" s="312">
        <f>ABS(IF(BP35&gt;0,BP35-BQ33,IF($CB$2&lt;Кредит!$B53,0,IF(BQ$3&lt;Кредит!$B55,0,Кредит!$B47))))</f>
        <v>0</v>
      </c>
      <c r="BR35" s="312">
        <f>ABS(IF(BQ35&gt;0,BQ35-BR33,IF($CB$2&lt;Кредит!$B53,0,IF(BR$3&lt;Кредит!$B55,0,Кредит!$B47))))</f>
        <v>0</v>
      </c>
      <c r="BS35" s="312">
        <f>ABS(IF(BR35&gt;0,BR35-BS33,IF($CB$2&lt;Кредит!$B53,0,IF(BS$3&lt;Кредит!$B55,0,Кредит!$B47))))</f>
        <v>0</v>
      </c>
      <c r="BT35" s="312">
        <f>ABS(IF(BS35&gt;0,BS35-BT33,IF($CB$2&lt;Кредит!$B53,0,IF(BT$3&lt;Кредит!$B55,0,Кредит!$B47))))</f>
        <v>0</v>
      </c>
      <c r="BU35" s="312">
        <f>ABS(IF(BT35&gt;0,BT35-BU33,IF($CB$2&lt;Кредит!$B53,0,IF(BU$3&lt;Кредит!$B55,0,Кредит!$B47))))</f>
        <v>0</v>
      </c>
      <c r="BV35" s="312">
        <f>ABS(IF(BU35&gt;0,BU35-BV33,IF($CB$2&lt;Кредит!$B53,0,IF(BV$3&lt;Кредит!$B55,0,Кредит!$B47))))</f>
        <v>0</v>
      </c>
      <c r="BW35" s="312">
        <f>ABS(IF(BV35&gt;0,BV35-BW33,IF($CB$2&lt;Кредит!$B53,0,IF(BW$3&lt;Кредит!$B55,0,Кредит!$B47))))</f>
        <v>0</v>
      </c>
      <c r="BX35" s="312">
        <f>ABS(IF(BW35&gt;0,BW35-BX33,IF($CB$2&lt;Кредит!$B53,0,IF(BX$3&lt;Кредит!$B55,0,Кредит!$B47))))</f>
        <v>0</v>
      </c>
      <c r="BY35" s="312">
        <f>ABS(IF(BX35&gt;0,BX35-BY33,IF($CB$2&lt;Кредит!$B53,0,IF(BY$3&lt;Кредит!$B55,0,Кредит!$B47))))</f>
        <v>0</v>
      </c>
      <c r="BZ35" s="312">
        <f>ABS(IF(BY35&gt;0,BY35-BZ33,IF($CB$2&lt;Кредит!$B53,0,IF(BZ$3&lt;Кредит!$B55,0,Кредит!$B47))))</f>
        <v>0</v>
      </c>
      <c r="CA35" s="312">
        <f>ABS(IF(BZ35&gt;0,BZ35-CA33,IF($CB$2&lt;Кредит!$B53,0,IF(CA$3&lt;Кредит!$B55,0,Кредит!$B47))))</f>
        <v>0</v>
      </c>
      <c r="CB35" s="313">
        <f>CA35</f>
        <v>0</v>
      </c>
      <c r="CC35" s="312">
        <f>ABS(IF(CB35&gt;0,CB35-CC33,IF($CO$2&lt;Кредит!$B53,0,IF(CC$3&lt;Кредит!$B55,0,Кредит!$B47))))</f>
        <v>0</v>
      </c>
      <c r="CD35" s="312">
        <f>ABS(IF(CC35&gt;0,CC35-CD33,IF($CO$2&lt;Кредит!$B53,0,IF(CD$3&lt;Кредит!$B55,0,Кредит!$B47))))</f>
        <v>0</v>
      </c>
      <c r="CE35" s="312">
        <f>ABS(IF(CD35&gt;0,CD35-CE33,IF($CO$2&lt;Кредит!$B53,0,IF(CE$3&lt;Кредит!$B55,0,Кредит!$B47))))</f>
        <v>0</v>
      </c>
      <c r="CF35" s="312">
        <f>ABS(IF(CE35&gt;0,CE35-CF33,IF($CO$2&lt;Кредит!$B53,0,IF(CF$3&lt;Кредит!$B55,0,Кредит!$B47))))</f>
        <v>0</v>
      </c>
      <c r="CG35" s="312">
        <f>ABS(IF(CF35&gt;0,CF35-CG33,IF($CO$2&lt;Кредит!$B53,0,IF(CG$3&lt;Кредит!$B55,0,Кредит!$B47))))</f>
        <v>0</v>
      </c>
      <c r="CH35" s="312">
        <f>ABS(IF(CG35&gt;0,CG35-CH33,IF($CO$2&lt;Кредит!$B53,0,IF(CH$3&lt;Кредит!$B55,0,Кредит!$B47))))</f>
        <v>0</v>
      </c>
      <c r="CI35" s="312">
        <f>ABS(IF(CH35&gt;0,CH35-CI33,IF($CO$2&lt;Кредит!$B53,0,IF(CI$3&lt;Кредит!$B55,0,Кредит!$B47))))</f>
        <v>0</v>
      </c>
      <c r="CJ35" s="312">
        <f>ABS(IF(CI35&gt;0,CI35-CJ33,IF($CO$2&lt;Кредит!$B53,0,IF(CJ$3&lt;Кредит!$B55,0,Кредит!$B47))))</f>
        <v>0</v>
      </c>
      <c r="CK35" s="312">
        <f>ABS(IF(CJ35&gt;0,CJ35-CK33,IF($CO$2&lt;Кредит!$B53,0,IF(CK$3&lt;Кредит!$B55,0,Кредит!$B47))))</f>
        <v>0</v>
      </c>
      <c r="CL35" s="312">
        <f>ABS(IF(CK35&gt;0,CK35-CL33,IF($CO$2&lt;Кредит!$B53,0,IF(CL$3&lt;Кредит!$B55,0,Кредит!$B47))))</f>
        <v>0</v>
      </c>
      <c r="CM35" s="312">
        <f>ABS(IF(CL35&gt;0,CL35-CM33,IF($CO$2&lt;Кредит!$B53,0,IF(CM$3&lt;Кредит!$B55,0,Кредит!$B47))))</f>
        <v>0</v>
      </c>
      <c r="CN35" s="312">
        <f>ABS(IF(CM35&gt;0,CM35-CN33,IF($CO$2&lt;Кредит!$B53,0,IF(CN$3&lt;Кредит!$B55,0,Кредит!$B47))))</f>
        <v>0</v>
      </c>
      <c r="CO35" s="313">
        <f>CN35</f>
        <v>0</v>
      </c>
      <c r="CP35" s="312">
        <f>ABS(IF(CO35&gt;0,CO35-CP33,IF($DB$2&lt;Кредит!$B53,0,IF(CP$3&lt;Кредит!$B55,0,Кредит!$B47))))</f>
        <v>0</v>
      </c>
      <c r="CQ35" s="312">
        <f>ABS(IF(CP35&gt;0,CP35-CQ33,IF($DB$2&lt;Кредит!$B53,0,IF(CQ$3&lt;Кредит!$B55,0,Кредит!$B47))))</f>
        <v>0</v>
      </c>
      <c r="CR35" s="312">
        <f>ABS(IF(CQ35&gt;0,CQ35-CR33,IF($DB$2&lt;Кредит!$B53,0,IF(CR$3&lt;Кредит!$B55,0,Кредит!$B47))))</f>
        <v>0</v>
      </c>
      <c r="CS35" s="312">
        <f>ABS(IF(CR35&gt;0,CR35-CS33,IF($DB$2&lt;Кредит!$B53,0,IF(CS$3&lt;Кредит!$B55,0,Кредит!$B47))))</f>
        <v>0</v>
      </c>
      <c r="CT35" s="312">
        <f>ABS(IF(CS35&gt;0,CS35-CT33,IF($DB$2&lt;Кредит!$B53,0,IF(CT$3&lt;Кредит!$B55,0,Кредит!$B47))))</f>
        <v>0</v>
      </c>
      <c r="CU35" s="312">
        <f>ABS(IF(CT35&gt;0,CT35-CU33,IF($DB$2&lt;Кредит!$B53,0,IF(CU$3&lt;Кредит!$B55,0,Кредит!$B47))))</f>
        <v>0</v>
      </c>
      <c r="CV35" s="312">
        <f>ABS(IF(CU35&gt;0,CU35-CV33,IF($DB$2&lt;Кредит!$B53,0,IF(CV$3&lt;Кредит!$B55,0,Кредит!$B47))))</f>
        <v>0</v>
      </c>
      <c r="CW35" s="312">
        <f>ABS(IF(CV35&gt;0,CV35-CW33,IF($DB$2&lt;Кредит!$B53,0,IF(CW$3&lt;Кредит!$B55,0,Кредит!$B47))))</f>
        <v>0</v>
      </c>
      <c r="CX35" s="312">
        <f>ABS(IF(CW35&gt;0,CW35-CX33,IF($DB$2&lt;Кредит!$B53,0,IF(CX$3&lt;Кредит!$B55,0,Кредит!$B47))))</f>
        <v>0</v>
      </c>
      <c r="CY35" s="312">
        <f>ABS(IF(CX35&gt;0,CX35-CY33,IF($DB$2&lt;Кредит!$B53,0,IF(CY$3&lt;Кредит!$B55,0,Кредит!$B47))))</f>
        <v>0</v>
      </c>
      <c r="CZ35" s="312">
        <f>ABS(IF(CY35&gt;0,CY35-CZ33,IF($DB$2&lt;Кредит!$B53,0,IF(CZ$3&lt;Кредит!$B55,0,Кредит!$B47))))</f>
        <v>0</v>
      </c>
      <c r="DA35" s="312">
        <f>ABS(IF(CZ35&gt;0,CZ35-DA33,IF($DB$2&lt;Кредит!$B53,0,IF(DA$3&lt;Кредит!$B55,0,Кредит!$B47))))</f>
        <v>0</v>
      </c>
      <c r="DB35" s="313">
        <f>DA35</f>
        <v>0</v>
      </c>
      <c r="DC35" s="312">
        <f>ABS(IF(DB35&gt;0,DB35-DC33,IF($O$2&lt;Кредит!$B53,0,IF(DC$3&lt;Кредит!$B55,0,Кредит!$B47))))</f>
        <v>0</v>
      </c>
      <c r="DD35" s="312">
        <f>ABS(IF(DC35&gt;0,DC35-DD33,IF($O$2&lt;Кредит!$B53,0,IF(DD$3&lt;Кредит!$B55,0,Кредит!$B47))))</f>
        <v>0</v>
      </c>
      <c r="DE35" s="312">
        <f>ABS(IF(DD35&gt;0,DD35-DE33,IF($O$2&lt;Кредит!$B53,0,IF(DE$3&lt;Кредит!$B55,0,Кредит!$B47))))</f>
        <v>0</v>
      </c>
      <c r="DF35" s="312">
        <f>ABS(IF(DE35&gt;0,DE35-DF33,IF($O$2&lt;Кредит!$B53,0,IF(DF$3&lt;Кредит!$B55,0,Кредит!$B47))))</f>
        <v>0</v>
      </c>
      <c r="DG35" s="312">
        <f>ABS(IF(DF35&gt;0,DF35-DG33,IF($O$2&lt;Кредит!$B53,0,IF(DG$3&lt;Кредит!$B55,0,Кредит!$B47))))</f>
        <v>0</v>
      </c>
      <c r="DH35" s="312">
        <f>ABS(IF(DG35&gt;0,DG35-DH33,IF($O$2&lt;Кредит!$B53,0,IF(DH$3&lt;Кредит!$B55,0,Кредит!$B47))))</f>
        <v>0</v>
      </c>
      <c r="DI35" s="312">
        <f>ABS(IF(DH35&gt;0,DH35-DI33,IF($O$2&lt;Кредит!$B53,0,IF(DI$3&lt;Кредит!$B55,0,Кредит!$B47))))</f>
        <v>0</v>
      </c>
      <c r="DJ35" s="312">
        <f>ABS(IF(DI35&gt;0,DI35-DJ33,IF($O$2&lt;Кредит!$B53,0,IF(DJ$3&lt;Кредит!$B55,0,Кредит!$B47))))</f>
        <v>0</v>
      </c>
      <c r="DK35" s="312">
        <f>ABS(IF(DJ35&gt;0,DJ35-DK33,IF($O$2&lt;Кредит!$B53,0,IF(DK$3&lt;Кредит!$B55,0,Кредит!$B47))))</f>
        <v>0</v>
      </c>
      <c r="DL35" s="312">
        <f>ABS(IF(DK35&gt;0,DK35-DL33,IF($O$2&lt;Кредит!$B53,0,IF(DL$3&lt;Кредит!$B55,0,Кредит!$B47))))</f>
        <v>0</v>
      </c>
      <c r="DM35" s="312">
        <f>ABS(IF(DL35&gt;0,DL35-DM33,IF($O$2&lt;Кредит!$B53,0,IF(DM$3&lt;Кредит!$B55,0,Кредит!$B47))))</f>
        <v>0</v>
      </c>
      <c r="DN35" s="312">
        <f>ABS(IF(DM35&gt;0,DM35-DN33,IF($O$2&lt;Кредит!$B53,0,IF(DN$3&lt;Кредит!$B55,0,Кредит!$B47))))</f>
        <v>0</v>
      </c>
      <c r="DO35" s="313">
        <f>DN35</f>
        <v>0</v>
      </c>
      <c r="DP35" s="312">
        <f>ABS(IF(DO35&gt;0,DO35-DP33,IF($O$2&lt;Кредит!$B53,0,IF(DP$3&lt;Кредит!$B55,0,Кредит!$B47))))</f>
        <v>0</v>
      </c>
      <c r="DQ35" s="312">
        <f>ABS(IF(DP35&gt;0,DP35-DQ33,IF($O$2&lt;Кредит!$B53,0,IF(DQ$3&lt;Кредит!$B55,0,Кредит!$B47))))</f>
        <v>0</v>
      </c>
      <c r="DR35" s="312">
        <f>ABS(IF(DQ35&gt;0,DQ35-DR33,IF($O$2&lt;Кредит!$B53,0,IF(DR$3&lt;Кредит!$B55,0,Кредит!$B47))))</f>
        <v>0</v>
      </c>
      <c r="DS35" s="312">
        <f>ABS(IF(DR35&gt;0,DR35-DS33,IF($O$2&lt;Кредит!$B53,0,IF(DS$3&lt;Кредит!$B55,0,Кредит!$B47))))</f>
        <v>0</v>
      </c>
      <c r="DT35" s="312">
        <f>ABS(IF(DS35&gt;0,DS35-DT33,IF($O$2&lt;Кредит!$B53,0,IF(DT$3&lt;Кредит!$B55,0,Кредит!$B47))))</f>
        <v>0</v>
      </c>
      <c r="DU35" s="312">
        <f>ABS(IF(DT35&gt;0,DT35-DU33,IF($O$2&lt;Кредит!$B53,0,IF(DU$3&lt;Кредит!$B55,0,Кредит!$B47))))</f>
        <v>0</v>
      </c>
      <c r="DV35" s="312">
        <f>ABS(IF(DU35&gt;0,DU35-DV33,IF($O$2&lt;Кредит!$B53,0,IF(DV$3&lt;Кредит!$B55,0,Кредит!$B47))))</f>
        <v>0</v>
      </c>
      <c r="DW35" s="312">
        <f>ABS(IF(DV35&gt;0,DV35-DW33,IF($O$2&lt;Кредит!$B53,0,IF(DW$3&lt;Кредит!$B55,0,Кредит!$B47))))</f>
        <v>0</v>
      </c>
      <c r="DX35" s="312">
        <f>ABS(IF(DW35&gt;0,DW35-DX33,IF($O$2&lt;Кредит!$B53,0,IF(DX$3&lt;Кредит!$B55,0,Кредит!$B47))))</f>
        <v>0</v>
      </c>
      <c r="DY35" s="312">
        <f>ABS(IF(DX35&gt;0,DX35-DY33,IF($O$2&lt;Кредит!$B53,0,IF(DY$3&lt;Кредит!$B55,0,Кредит!$B47))))</f>
        <v>0</v>
      </c>
      <c r="DZ35" s="312">
        <f>ABS(IF(DY35&gt;0,DY35-DZ33,IF($O$2&lt;Кредит!$B53,0,IF(DZ$3&lt;Кредит!$B55,0,Кредит!$B47))))</f>
        <v>0</v>
      </c>
      <c r="EA35" s="312">
        <f>ABS(IF(DZ35&gt;0,DZ35-EA33,IF($O$2&lt;Кредит!$B53,0,IF(EA$3&lt;Кредит!$B55,0,Кредит!$B47))))</f>
        <v>0</v>
      </c>
      <c r="EB35" s="313">
        <f>EA35</f>
        <v>0</v>
      </c>
      <c r="EC35" s="312">
        <f>ABS(IF(EB35&gt;0,EB35-EC33,IF($O$2&lt;Кредит!$B53,0,IF(EC$3&lt;Кредит!$B55,0,Кредит!$B47))))</f>
        <v>0</v>
      </c>
      <c r="ED35" s="312">
        <f>ABS(IF(EC35&gt;0,EC35-ED33,IF($O$2&lt;Кредит!$B53,0,IF(ED$3&lt;Кредит!$B55,0,Кредит!$B47))))</f>
        <v>0</v>
      </c>
      <c r="EE35" s="312">
        <f>ABS(IF(ED35&gt;0,ED35-EE33,IF($O$2&lt;Кредит!$B53,0,IF(EE$3&lt;Кредит!$B55,0,Кредит!$B47))))</f>
        <v>0</v>
      </c>
      <c r="EF35" s="312">
        <f>ABS(IF(EE35&gt;0,EE35-EF33,IF($O$2&lt;Кредит!$B53,0,IF(EF$3&lt;Кредит!$B55,0,Кредит!$B47))))</f>
        <v>0</v>
      </c>
      <c r="EG35" s="312">
        <f>ABS(IF(EF35&gt;0,EF35-EG33,IF($O$2&lt;Кредит!$B53,0,IF(EG$3&lt;Кредит!$B55,0,Кредит!$B47))))</f>
        <v>0</v>
      </c>
      <c r="EH35" s="312">
        <f>ABS(IF(EG35&gt;0,EG35-EH33,IF($O$2&lt;Кредит!$B53,0,IF(EH$3&lt;Кредит!$B55,0,Кредит!$B47))))</f>
        <v>0</v>
      </c>
      <c r="EI35" s="312">
        <f>ABS(IF(EH35&gt;0,EH35-EI33,IF($O$2&lt;Кредит!$B53,0,IF(EI$3&lt;Кредит!$B55,0,Кредит!$B47))))</f>
        <v>0</v>
      </c>
      <c r="EJ35" s="312">
        <f>ABS(IF(EI35&gt;0,EI35-EJ33,IF($O$2&lt;Кредит!$B53,0,IF(EJ$3&lt;Кредит!$B55,0,Кредит!$B47))))</f>
        <v>0</v>
      </c>
      <c r="EK35" s="312">
        <f>ABS(IF(EJ35&gt;0,EJ35-EK33,IF($O$2&lt;Кредит!$B53,0,IF(EK$3&lt;Кредит!$B55,0,Кредит!$B47))))</f>
        <v>0</v>
      </c>
      <c r="EL35" s="312">
        <f>ABS(IF(EK35&gt;0,EK35-EL33,IF($O$2&lt;Кредит!$B53,0,IF(EL$3&lt;Кредит!$B55,0,Кредит!$B47))))</f>
        <v>0</v>
      </c>
      <c r="EM35" s="312">
        <f>ABS(IF(EL35&gt;0,EL35-EM33,IF($O$2&lt;Кредит!$B53,0,IF(EM$3&lt;Кредит!$B55,0,Кредит!$B47))))</f>
        <v>0</v>
      </c>
      <c r="EN35" s="312">
        <f>ABS(IF(EM35&gt;0,EM35-EN33,IF($O$2&lt;Кредит!$B53,0,IF(EN$3&lt;Кредит!$B55,0,Кредит!$B47))))</f>
        <v>0</v>
      </c>
      <c r="EO35" s="313">
        <f>EN35</f>
        <v>0</v>
      </c>
    </row>
    <row r="36" spans="2:145" ht="12.75">
      <c r="B36" s="315" t="str">
        <f>Кредит!C52</f>
        <v>Камата - Дин</v>
      </c>
      <c r="C36" s="311">
        <f>C32*$O$1</f>
        <v>0</v>
      </c>
      <c r="D36" s="312">
        <f aca="true" t="shared" si="232" ref="D36:N36">D32*$O$1</f>
        <v>0</v>
      </c>
      <c r="E36" s="312">
        <f t="shared" si="232"/>
        <v>0</v>
      </c>
      <c r="F36" s="312">
        <f t="shared" si="232"/>
        <v>0</v>
      </c>
      <c r="G36" s="312">
        <f t="shared" si="232"/>
        <v>0</v>
      </c>
      <c r="H36" s="312">
        <f t="shared" si="232"/>
        <v>0</v>
      </c>
      <c r="I36" s="312">
        <f t="shared" si="232"/>
        <v>0</v>
      </c>
      <c r="J36" s="312">
        <f t="shared" si="232"/>
        <v>0</v>
      </c>
      <c r="K36" s="312">
        <f t="shared" si="232"/>
        <v>0</v>
      </c>
      <c r="L36" s="312">
        <f t="shared" si="232"/>
        <v>0</v>
      </c>
      <c r="M36" s="312">
        <f t="shared" si="232"/>
        <v>0</v>
      </c>
      <c r="N36" s="312">
        <f t="shared" si="232"/>
        <v>0</v>
      </c>
      <c r="O36" s="316">
        <f>SUM(C36:N36)</f>
        <v>0</v>
      </c>
      <c r="P36" s="312">
        <f>P32*$AB$1</f>
        <v>0</v>
      </c>
      <c r="Q36" s="312">
        <f aca="true" t="shared" si="233" ref="Q36:AA36">Q32*$AB$1</f>
        <v>0</v>
      </c>
      <c r="R36" s="312">
        <f t="shared" si="233"/>
        <v>0</v>
      </c>
      <c r="S36" s="312">
        <f t="shared" si="233"/>
        <v>0</v>
      </c>
      <c r="T36" s="312">
        <f t="shared" si="233"/>
        <v>0</v>
      </c>
      <c r="U36" s="312">
        <f t="shared" si="233"/>
        <v>0</v>
      </c>
      <c r="V36" s="312">
        <f t="shared" si="233"/>
        <v>0</v>
      </c>
      <c r="W36" s="312">
        <f t="shared" si="233"/>
        <v>0</v>
      </c>
      <c r="X36" s="312">
        <f t="shared" si="233"/>
        <v>0</v>
      </c>
      <c r="Y36" s="312">
        <f t="shared" si="233"/>
        <v>0</v>
      </c>
      <c r="Z36" s="312">
        <f t="shared" si="233"/>
        <v>0</v>
      </c>
      <c r="AA36" s="312">
        <f t="shared" si="233"/>
        <v>0</v>
      </c>
      <c r="AB36" s="316">
        <f>SUM(P36:AA36)</f>
        <v>0</v>
      </c>
      <c r="AC36" s="312">
        <f>AC32*$AO$1</f>
        <v>0</v>
      </c>
      <c r="AD36" s="312">
        <f aca="true" t="shared" si="234" ref="AD36:AN36">AD32*$AO$1</f>
        <v>0</v>
      </c>
      <c r="AE36" s="312">
        <f t="shared" si="234"/>
        <v>0</v>
      </c>
      <c r="AF36" s="312">
        <f t="shared" si="234"/>
        <v>0</v>
      </c>
      <c r="AG36" s="312">
        <f t="shared" si="234"/>
        <v>0</v>
      </c>
      <c r="AH36" s="312">
        <f t="shared" si="234"/>
        <v>0</v>
      </c>
      <c r="AI36" s="312">
        <f t="shared" si="234"/>
        <v>0</v>
      </c>
      <c r="AJ36" s="312">
        <f t="shared" si="234"/>
        <v>0</v>
      </c>
      <c r="AK36" s="312">
        <f t="shared" si="234"/>
        <v>0</v>
      </c>
      <c r="AL36" s="312">
        <f t="shared" si="234"/>
        <v>0</v>
      </c>
      <c r="AM36" s="312">
        <f t="shared" si="234"/>
        <v>0</v>
      </c>
      <c r="AN36" s="312">
        <f t="shared" si="234"/>
        <v>0</v>
      </c>
      <c r="AO36" s="316">
        <f>SUM(AC36:AN36)</f>
        <v>0</v>
      </c>
      <c r="AP36" s="312">
        <f>AP32*$BB$1</f>
        <v>0</v>
      </c>
      <c r="AQ36" s="312">
        <f aca="true" t="shared" si="235" ref="AQ36:BA36">AQ32*$BB$1</f>
        <v>0</v>
      </c>
      <c r="AR36" s="312">
        <f t="shared" si="235"/>
        <v>0</v>
      </c>
      <c r="AS36" s="312">
        <f t="shared" si="235"/>
        <v>0</v>
      </c>
      <c r="AT36" s="312">
        <f t="shared" si="235"/>
        <v>0</v>
      </c>
      <c r="AU36" s="312">
        <f t="shared" si="235"/>
        <v>0</v>
      </c>
      <c r="AV36" s="312">
        <f t="shared" si="235"/>
        <v>0</v>
      </c>
      <c r="AW36" s="312">
        <f t="shared" si="235"/>
        <v>0</v>
      </c>
      <c r="AX36" s="312">
        <f t="shared" si="235"/>
        <v>0</v>
      </c>
      <c r="AY36" s="312">
        <f t="shared" si="235"/>
        <v>0</v>
      </c>
      <c r="AZ36" s="312">
        <f t="shared" si="235"/>
        <v>0</v>
      </c>
      <c r="BA36" s="312">
        <f t="shared" si="235"/>
        <v>0</v>
      </c>
      <c r="BB36" s="316">
        <f>SUM(AP36:BA36)</f>
        <v>0</v>
      </c>
      <c r="BC36" s="312">
        <f>BC32*$BO$1</f>
        <v>0</v>
      </c>
      <c r="BD36" s="312">
        <f aca="true" t="shared" si="236" ref="BD36:BN36">BD32*$BO$1</f>
        <v>0</v>
      </c>
      <c r="BE36" s="312">
        <f t="shared" si="236"/>
        <v>0</v>
      </c>
      <c r="BF36" s="312">
        <f t="shared" si="236"/>
        <v>0</v>
      </c>
      <c r="BG36" s="312">
        <f t="shared" si="236"/>
        <v>0</v>
      </c>
      <c r="BH36" s="312">
        <f t="shared" si="236"/>
        <v>0</v>
      </c>
      <c r="BI36" s="312">
        <f t="shared" si="236"/>
        <v>0</v>
      </c>
      <c r="BJ36" s="312">
        <f t="shared" si="236"/>
        <v>0</v>
      </c>
      <c r="BK36" s="312">
        <f t="shared" si="236"/>
        <v>0</v>
      </c>
      <c r="BL36" s="312">
        <f t="shared" si="236"/>
        <v>0</v>
      </c>
      <c r="BM36" s="312">
        <f t="shared" si="236"/>
        <v>0</v>
      </c>
      <c r="BN36" s="312">
        <f t="shared" si="236"/>
        <v>0</v>
      </c>
      <c r="BO36" s="316">
        <f>SUM(BC36:BN36)</f>
        <v>0</v>
      </c>
      <c r="BP36" s="312">
        <f>BP32*$CB$1</f>
        <v>0</v>
      </c>
      <c r="BQ36" s="312">
        <f aca="true" t="shared" si="237" ref="BQ36:CA36">BQ32*$CB$1</f>
        <v>0</v>
      </c>
      <c r="BR36" s="312">
        <f t="shared" si="237"/>
        <v>0</v>
      </c>
      <c r="BS36" s="312">
        <f t="shared" si="237"/>
        <v>0</v>
      </c>
      <c r="BT36" s="312">
        <f t="shared" si="237"/>
        <v>0</v>
      </c>
      <c r="BU36" s="312">
        <f t="shared" si="237"/>
        <v>0</v>
      </c>
      <c r="BV36" s="312">
        <f t="shared" si="237"/>
        <v>0</v>
      </c>
      <c r="BW36" s="312">
        <f t="shared" si="237"/>
        <v>0</v>
      </c>
      <c r="BX36" s="312">
        <f t="shared" si="237"/>
        <v>0</v>
      </c>
      <c r="BY36" s="312">
        <f t="shared" si="237"/>
        <v>0</v>
      </c>
      <c r="BZ36" s="312">
        <f t="shared" si="237"/>
        <v>0</v>
      </c>
      <c r="CA36" s="312">
        <f t="shared" si="237"/>
        <v>0</v>
      </c>
      <c r="CB36" s="316">
        <f>SUM(BP36:CA36)</f>
        <v>0</v>
      </c>
      <c r="CC36" s="312">
        <f aca="true" t="shared" si="238" ref="CC36:CN36">CC32*$CO$1</f>
        <v>0</v>
      </c>
      <c r="CD36" s="312">
        <f t="shared" si="238"/>
        <v>0</v>
      </c>
      <c r="CE36" s="312">
        <f t="shared" si="238"/>
        <v>0</v>
      </c>
      <c r="CF36" s="312">
        <f t="shared" si="238"/>
        <v>0</v>
      </c>
      <c r="CG36" s="312">
        <f t="shared" si="238"/>
        <v>0</v>
      </c>
      <c r="CH36" s="312">
        <f t="shared" si="238"/>
        <v>0</v>
      </c>
      <c r="CI36" s="312">
        <f t="shared" si="238"/>
        <v>0</v>
      </c>
      <c r="CJ36" s="312">
        <f t="shared" si="238"/>
        <v>0</v>
      </c>
      <c r="CK36" s="312">
        <f t="shared" si="238"/>
        <v>0</v>
      </c>
      <c r="CL36" s="312">
        <f t="shared" si="238"/>
        <v>0</v>
      </c>
      <c r="CM36" s="312">
        <f t="shared" si="238"/>
        <v>0</v>
      </c>
      <c r="CN36" s="312">
        <f t="shared" si="238"/>
        <v>0</v>
      </c>
      <c r="CO36" s="316">
        <f>SUM(CC36:CN36)</f>
        <v>0</v>
      </c>
      <c r="CP36" s="312">
        <f>CP32*$DB$1</f>
        <v>0</v>
      </c>
      <c r="CQ36" s="312">
        <f aca="true" t="shared" si="239" ref="CQ36:DA36">CQ32*$DB$1</f>
        <v>0</v>
      </c>
      <c r="CR36" s="312">
        <f t="shared" si="239"/>
        <v>0</v>
      </c>
      <c r="CS36" s="312">
        <f t="shared" si="239"/>
        <v>0</v>
      </c>
      <c r="CT36" s="312">
        <f t="shared" si="239"/>
        <v>0</v>
      </c>
      <c r="CU36" s="312">
        <f t="shared" si="239"/>
        <v>0</v>
      </c>
      <c r="CV36" s="312">
        <f t="shared" si="239"/>
        <v>0</v>
      </c>
      <c r="CW36" s="312">
        <f t="shared" si="239"/>
        <v>0</v>
      </c>
      <c r="CX36" s="312">
        <f t="shared" si="239"/>
        <v>0</v>
      </c>
      <c r="CY36" s="312">
        <f t="shared" si="239"/>
        <v>0</v>
      </c>
      <c r="CZ36" s="312">
        <f t="shared" si="239"/>
        <v>0</v>
      </c>
      <c r="DA36" s="312">
        <f t="shared" si="239"/>
        <v>0</v>
      </c>
      <c r="DB36" s="316">
        <f>SUM(CP36:DA36)</f>
        <v>0</v>
      </c>
      <c r="DC36" s="312">
        <f>DC32*$DO$1</f>
        <v>0</v>
      </c>
      <c r="DD36" s="312">
        <f aca="true" t="shared" si="240" ref="DD36:DN36">DD32*$DO$1</f>
        <v>0</v>
      </c>
      <c r="DE36" s="312">
        <f t="shared" si="240"/>
        <v>0</v>
      </c>
      <c r="DF36" s="312">
        <f t="shared" si="240"/>
        <v>0</v>
      </c>
      <c r="DG36" s="312">
        <f t="shared" si="240"/>
        <v>0</v>
      </c>
      <c r="DH36" s="312">
        <f t="shared" si="240"/>
        <v>0</v>
      </c>
      <c r="DI36" s="312">
        <f t="shared" si="240"/>
        <v>0</v>
      </c>
      <c r="DJ36" s="312">
        <f t="shared" si="240"/>
        <v>0</v>
      </c>
      <c r="DK36" s="312">
        <f t="shared" si="240"/>
        <v>0</v>
      </c>
      <c r="DL36" s="312">
        <f t="shared" si="240"/>
        <v>0</v>
      </c>
      <c r="DM36" s="312">
        <f t="shared" si="240"/>
        <v>0</v>
      </c>
      <c r="DN36" s="312">
        <f t="shared" si="240"/>
        <v>0</v>
      </c>
      <c r="DO36" s="316">
        <f>SUM(DC36:DN36)</f>
        <v>0</v>
      </c>
      <c r="DP36" s="312">
        <f>DP32*$EB$1</f>
        <v>0</v>
      </c>
      <c r="DQ36" s="312">
        <f aca="true" t="shared" si="241" ref="DQ36:EA36">DQ32*$EB$1</f>
        <v>0</v>
      </c>
      <c r="DR36" s="312">
        <f t="shared" si="241"/>
        <v>0</v>
      </c>
      <c r="DS36" s="312">
        <f t="shared" si="241"/>
        <v>0</v>
      </c>
      <c r="DT36" s="312">
        <f t="shared" si="241"/>
        <v>0</v>
      </c>
      <c r="DU36" s="312">
        <f t="shared" si="241"/>
        <v>0</v>
      </c>
      <c r="DV36" s="312">
        <f t="shared" si="241"/>
        <v>0</v>
      </c>
      <c r="DW36" s="312">
        <f t="shared" si="241"/>
        <v>0</v>
      </c>
      <c r="DX36" s="312">
        <f t="shared" si="241"/>
        <v>0</v>
      </c>
      <c r="DY36" s="312">
        <f t="shared" si="241"/>
        <v>0</v>
      </c>
      <c r="DZ36" s="312">
        <f t="shared" si="241"/>
        <v>0</v>
      </c>
      <c r="EA36" s="312">
        <f t="shared" si="241"/>
        <v>0</v>
      </c>
      <c r="EB36" s="316">
        <f>SUM(DP36:EA36)</f>
        <v>0</v>
      </c>
      <c r="EC36" s="312">
        <f>EC32*$EO$1</f>
        <v>0</v>
      </c>
      <c r="ED36" s="312">
        <f aca="true" t="shared" si="242" ref="ED36:EN36">ED32*$EO$1</f>
        <v>0</v>
      </c>
      <c r="EE36" s="312">
        <f t="shared" si="242"/>
        <v>0</v>
      </c>
      <c r="EF36" s="312">
        <f t="shared" si="242"/>
        <v>0</v>
      </c>
      <c r="EG36" s="312">
        <f t="shared" si="242"/>
        <v>0</v>
      </c>
      <c r="EH36" s="312">
        <f t="shared" si="242"/>
        <v>0</v>
      </c>
      <c r="EI36" s="312">
        <f t="shared" si="242"/>
        <v>0</v>
      </c>
      <c r="EJ36" s="312">
        <f t="shared" si="242"/>
        <v>0</v>
      </c>
      <c r="EK36" s="312">
        <f t="shared" si="242"/>
        <v>0</v>
      </c>
      <c r="EL36" s="312">
        <f t="shared" si="242"/>
        <v>0</v>
      </c>
      <c r="EM36" s="312">
        <f t="shared" si="242"/>
        <v>0</v>
      </c>
      <c r="EN36" s="312">
        <f t="shared" si="242"/>
        <v>0</v>
      </c>
      <c r="EO36" s="316">
        <f>SUM(EC36:EN36)</f>
        <v>0</v>
      </c>
    </row>
    <row r="37" spans="2:145" ht="12.75">
      <c r="B37" s="317" t="str">
        <f>Кредит!C53</f>
        <v>Главница - Дин</v>
      </c>
      <c r="C37" s="311" t="e">
        <f>C33*$O$1</f>
        <v>#DIV/0!</v>
      </c>
      <c r="D37" s="312">
        <f aca="true" t="shared" si="243" ref="D37:N37">D33*$O$1</f>
        <v>0</v>
      </c>
      <c r="E37" s="312">
        <f t="shared" si="243"/>
        <v>0</v>
      </c>
      <c r="F37" s="312">
        <f t="shared" si="243"/>
        <v>0</v>
      </c>
      <c r="G37" s="312">
        <f t="shared" si="243"/>
        <v>0</v>
      </c>
      <c r="H37" s="312">
        <f t="shared" si="243"/>
        <v>0</v>
      </c>
      <c r="I37" s="312">
        <f t="shared" si="243"/>
        <v>0</v>
      </c>
      <c r="J37" s="312">
        <f t="shared" si="243"/>
        <v>0</v>
      </c>
      <c r="K37" s="312">
        <f t="shared" si="243"/>
        <v>0</v>
      </c>
      <c r="L37" s="312">
        <f t="shared" si="243"/>
        <v>0</v>
      </c>
      <c r="M37" s="312">
        <f t="shared" si="243"/>
        <v>0</v>
      </c>
      <c r="N37" s="312">
        <f t="shared" si="243"/>
        <v>0</v>
      </c>
      <c r="O37" s="316" t="e">
        <f>SUM(C37:N37)</f>
        <v>#DIV/0!</v>
      </c>
      <c r="P37" s="312">
        <f>P33*$AB$1</f>
        <v>0</v>
      </c>
      <c r="Q37" s="312">
        <f aca="true" t="shared" si="244" ref="Q37:AA37">Q33*$AB$1</f>
        <v>0</v>
      </c>
      <c r="R37" s="312">
        <f t="shared" si="244"/>
        <v>0</v>
      </c>
      <c r="S37" s="312">
        <f t="shared" si="244"/>
        <v>0</v>
      </c>
      <c r="T37" s="312">
        <f t="shared" si="244"/>
        <v>0</v>
      </c>
      <c r="U37" s="312">
        <f t="shared" si="244"/>
        <v>0</v>
      </c>
      <c r="V37" s="312">
        <f t="shared" si="244"/>
        <v>0</v>
      </c>
      <c r="W37" s="312">
        <f t="shared" si="244"/>
        <v>0</v>
      </c>
      <c r="X37" s="312">
        <f t="shared" si="244"/>
        <v>0</v>
      </c>
      <c r="Y37" s="312">
        <f t="shared" si="244"/>
        <v>0</v>
      </c>
      <c r="Z37" s="312">
        <f t="shared" si="244"/>
        <v>0</v>
      </c>
      <c r="AA37" s="312">
        <f t="shared" si="244"/>
        <v>0</v>
      </c>
      <c r="AB37" s="316">
        <f>SUM(P37:AA37)</f>
        <v>0</v>
      </c>
      <c r="AC37" s="312">
        <f>AC33*$AO$1</f>
        <v>0</v>
      </c>
      <c r="AD37" s="312">
        <f aca="true" t="shared" si="245" ref="AD37:AN37">AD33*$AO$1</f>
        <v>0</v>
      </c>
      <c r="AE37" s="312">
        <f t="shared" si="245"/>
        <v>0</v>
      </c>
      <c r="AF37" s="312">
        <f t="shared" si="245"/>
        <v>0</v>
      </c>
      <c r="AG37" s="312">
        <f t="shared" si="245"/>
        <v>0</v>
      </c>
      <c r="AH37" s="312">
        <f t="shared" si="245"/>
        <v>0</v>
      </c>
      <c r="AI37" s="312">
        <f t="shared" si="245"/>
        <v>0</v>
      </c>
      <c r="AJ37" s="312">
        <f t="shared" si="245"/>
        <v>0</v>
      </c>
      <c r="AK37" s="312">
        <f t="shared" si="245"/>
        <v>0</v>
      </c>
      <c r="AL37" s="312">
        <f t="shared" si="245"/>
        <v>0</v>
      </c>
      <c r="AM37" s="312">
        <f t="shared" si="245"/>
        <v>0</v>
      </c>
      <c r="AN37" s="312">
        <f t="shared" si="245"/>
        <v>0</v>
      </c>
      <c r="AO37" s="316">
        <f>SUM(AC37:AN37)</f>
        <v>0</v>
      </c>
      <c r="AP37" s="312">
        <f>AP33*$BB$1</f>
        <v>0</v>
      </c>
      <c r="AQ37" s="312">
        <f aca="true" t="shared" si="246" ref="AQ37:BA37">AQ33*$BB$1</f>
        <v>0</v>
      </c>
      <c r="AR37" s="312">
        <f t="shared" si="246"/>
        <v>0</v>
      </c>
      <c r="AS37" s="312">
        <f t="shared" si="246"/>
        <v>0</v>
      </c>
      <c r="AT37" s="312">
        <f t="shared" si="246"/>
        <v>0</v>
      </c>
      <c r="AU37" s="312">
        <f t="shared" si="246"/>
        <v>0</v>
      </c>
      <c r="AV37" s="312">
        <f t="shared" si="246"/>
        <v>0</v>
      </c>
      <c r="AW37" s="312">
        <f t="shared" si="246"/>
        <v>0</v>
      </c>
      <c r="AX37" s="312">
        <f t="shared" si="246"/>
        <v>0</v>
      </c>
      <c r="AY37" s="312">
        <f t="shared" si="246"/>
        <v>0</v>
      </c>
      <c r="AZ37" s="312">
        <f t="shared" si="246"/>
        <v>0</v>
      </c>
      <c r="BA37" s="312">
        <f t="shared" si="246"/>
        <v>0</v>
      </c>
      <c r="BB37" s="316">
        <f>SUM(AP37:BA37)</f>
        <v>0</v>
      </c>
      <c r="BC37" s="312">
        <f>BC33*$BO$1</f>
        <v>0</v>
      </c>
      <c r="BD37" s="312">
        <f aca="true" t="shared" si="247" ref="BD37:BN37">BD33*$BO$1</f>
        <v>0</v>
      </c>
      <c r="BE37" s="312">
        <f t="shared" si="247"/>
        <v>0</v>
      </c>
      <c r="BF37" s="312">
        <f t="shared" si="247"/>
        <v>0</v>
      </c>
      <c r="BG37" s="312">
        <f t="shared" si="247"/>
        <v>0</v>
      </c>
      <c r="BH37" s="312">
        <f t="shared" si="247"/>
        <v>0</v>
      </c>
      <c r="BI37" s="312">
        <f t="shared" si="247"/>
        <v>0</v>
      </c>
      <c r="BJ37" s="312">
        <f t="shared" si="247"/>
        <v>0</v>
      </c>
      <c r="BK37" s="312">
        <f t="shared" si="247"/>
        <v>0</v>
      </c>
      <c r="BL37" s="312">
        <f t="shared" si="247"/>
        <v>0</v>
      </c>
      <c r="BM37" s="312">
        <f t="shared" si="247"/>
        <v>0</v>
      </c>
      <c r="BN37" s="312">
        <f t="shared" si="247"/>
        <v>0</v>
      </c>
      <c r="BO37" s="316">
        <f>SUM(BC37:BN37)</f>
        <v>0</v>
      </c>
      <c r="BP37" s="312">
        <f>BP33*$CB$1</f>
        <v>0</v>
      </c>
      <c r="BQ37" s="312">
        <f aca="true" t="shared" si="248" ref="BQ37:CA37">BQ33*$CB$1</f>
        <v>0</v>
      </c>
      <c r="BR37" s="312">
        <f t="shared" si="248"/>
        <v>0</v>
      </c>
      <c r="BS37" s="312">
        <f t="shared" si="248"/>
        <v>0</v>
      </c>
      <c r="BT37" s="312">
        <f t="shared" si="248"/>
        <v>0</v>
      </c>
      <c r="BU37" s="312">
        <f t="shared" si="248"/>
        <v>0</v>
      </c>
      <c r="BV37" s="312">
        <f t="shared" si="248"/>
        <v>0</v>
      </c>
      <c r="BW37" s="312">
        <f t="shared" si="248"/>
        <v>0</v>
      </c>
      <c r="BX37" s="312">
        <f t="shared" si="248"/>
        <v>0</v>
      </c>
      <c r="BY37" s="312">
        <f t="shared" si="248"/>
        <v>0</v>
      </c>
      <c r="BZ37" s="312">
        <f t="shared" si="248"/>
        <v>0</v>
      </c>
      <c r="CA37" s="312">
        <f t="shared" si="248"/>
        <v>0</v>
      </c>
      <c r="CB37" s="316">
        <f>SUM(BP37:CA37)</f>
        <v>0</v>
      </c>
      <c r="CC37" s="312">
        <f aca="true" t="shared" si="249" ref="CC37:CN37">CC33*$CO$1</f>
        <v>0</v>
      </c>
      <c r="CD37" s="312">
        <f t="shared" si="249"/>
        <v>0</v>
      </c>
      <c r="CE37" s="312">
        <f t="shared" si="249"/>
        <v>0</v>
      </c>
      <c r="CF37" s="312">
        <f t="shared" si="249"/>
        <v>0</v>
      </c>
      <c r="CG37" s="312">
        <f t="shared" si="249"/>
        <v>0</v>
      </c>
      <c r="CH37" s="312">
        <f t="shared" si="249"/>
        <v>0</v>
      </c>
      <c r="CI37" s="312">
        <f t="shared" si="249"/>
        <v>0</v>
      </c>
      <c r="CJ37" s="312">
        <f t="shared" si="249"/>
        <v>0</v>
      </c>
      <c r="CK37" s="312">
        <f t="shared" si="249"/>
        <v>0</v>
      </c>
      <c r="CL37" s="312">
        <f t="shared" si="249"/>
        <v>0</v>
      </c>
      <c r="CM37" s="312">
        <f t="shared" si="249"/>
        <v>0</v>
      </c>
      <c r="CN37" s="312">
        <f t="shared" si="249"/>
        <v>0</v>
      </c>
      <c r="CO37" s="316">
        <f>SUM(CC37:CN37)</f>
        <v>0</v>
      </c>
      <c r="CP37" s="312">
        <f>CP33*$DB$1</f>
        <v>0</v>
      </c>
      <c r="CQ37" s="312">
        <f aca="true" t="shared" si="250" ref="CQ37:DA37">CQ33*$DB$1</f>
        <v>0</v>
      </c>
      <c r="CR37" s="312">
        <f t="shared" si="250"/>
        <v>0</v>
      </c>
      <c r="CS37" s="312">
        <f t="shared" si="250"/>
        <v>0</v>
      </c>
      <c r="CT37" s="312">
        <f t="shared" si="250"/>
        <v>0</v>
      </c>
      <c r="CU37" s="312">
        <f t="shared" si="250"/>
        <v>0</v>
      </c>
      <c r="CV37" s="312">
        <f t="shared" si="250"/>
        <v>0</v>
      </c>
      <c r="CW37" s="312">
        <f t="shared" si="250"/>
        <v>0</v>
      </c>
      <c r="CX37" s="312">
        <f t="shared" si="250"/>
        <v>0</v>
      </c>
      <c r="CY37" s="312">
        <f t="shared" si="250"/>
        <v>0</v>
      </c>
      <c r="CZ37" s="312">
        <f t="shared" si="250"/>
        <v>0</v>
      </c>
      <c r="DA37" s="312">
        <f t="shared" si="250"/>
        <v>0</v>
      </c>
      <c r="DB37" s="316">
        <f>SUM(CP37:DA37)</f>
        <v>0</v>
      </c>
      <c r="DC37" s="312">
        <f>DC33*$DO$1</f>
        <v>0</v>
      </c>
      <c r="DD37" s="312">
        <f aca="true" t="shared" si="251" ref="DD37:DN37">DD33*$DO$1</f>
        <v>0</v>
      </c>
      <c r="DE37" s="312">
        <f t="shared" si="251"/>
        <v>0</v>
      </c>
      <c r="DF37" s="312">
        <f t="shared" si="251"/>
        <v>0</v>
      </c>
      <c r="DG37" s="312">
        <f t="shared" si="251"/>
        <v>0</v>
      </c>
      <c r="DH37" s="312">
        <f t="shared" si="251"/>
        <v>0</v>
      </c>
      <c r="DI37" s="312">
        <f t="shared" si="251"/>
        <v>0</v>
      </c>
      <c r="DJ37" s="312">
        <f t="shared" si="251"/>
        <v>0</v>
      </c>
      <c r="DK37" s="312">
        <f t="shared" si="251"/>
        <v>0</v>
      </c>
      <c r="DL37" s="312">
        <f t="shared" si="251"/>
        <v>0</v>
      </c>
      <c r="DM37" s="312">
        <f t="shared" si="251"/>
        <v>0</v>
      </c>
      <c r="DN37" s="312">
        <f t="shared" si="251"/>
        <v>0</v>
      </c>
      <c r="DO37" s="316">
        <f>SUM(DC37:DN37)</f>
        <v>0</v>
      </c>
      <c r="DP37" s="312">
        <f>DP33*$EB$1</f>
        <v>0</v>
      </c>
      <c r="DQ37" s="312">
        <f aca="true" t="shared" si="252" ref="DQ37:EA37">DQ33*$EB$1</f>
        <v>0</v>
      </c>
      <c r="DR37" s="312">
        <f t="shared" si="252"/>
        <v>0</v>
      </c>
      <c r="DS37" s="312">
        <f t="shared" si="252"/>
        <v>0</v>
      </c>
      <c r="DT37" s="312">
        <f t="shared" si="252"/>
        <v>0</v>
      </c>
      <c r="DU37" s="312">
        <f t="shared" si="252"/>
        <v>0</v>
      </c>
      <c r="DV37" s="312">
        <f t="shared" si="252"/>
        <v>0</v>
      </c>
      <c r="DW37" s="312">
        <f t="shared" si="252"/>
        <v>0</v>
      </c>
      <c r="DX37" s="312">
        <f t="shared" si="252"/>
        <v>0</v>
      </c>
      <c r="DY37" s="312">
        <f t="shared" si="252"/>
        <v>0</v>
      </c>
      <c r="DZ37" s="312">
        <f t="shared" si="252"/>
        <v>0</v>
      </c>
      <c r="EA37" s="312">
        <f t="shared" si="252"/>
        <v>0</v>
      </c>
      <c r="EB37" s="316">
        <f>SUM(DP37:EA37)</f>
        <v>0</v>
      </c>
      <c r="EC37" s="312">
        <f>EC33*$EO$1</f>
        <v>0</v>
      </c>
      <c r="ED37" s="312">
        <f aca="true" t="shared" si="253" ref="ED37:EN37">ED33*$EO$1</f>
        <v>0</v>
      </c>
      <c r="EE37" s="312">
        <f t="shared" si="253"/>
        <v>0</v>
      </c>
      <c r="EF37" s="312">
        <f t="shared" si="253"/>
        <v>0</v>
      </c>
      <c r="EG37" s="312">
        <f t="shared" si="253"/>
        <v>0</v>
      </c>
      <c r="EH37" s="312">
        <f t="shared" si="253"/>
        <v>0</v>
      </c>
      <c r="EI37" s="312">
        <f t="shared" si="253"/>
        <v>0</v>
      </c>
      <c r="EJ37" s="312">
        <f t="shared" si="253"/>
        <v>0</v>
      </c>
      <c r="EK37" s="312">
        <f t="shared" si="253"/>
        <v>0</v>
      </c>
      <c r="EL37" s="312">
        <f t="shared" si="253"/>
        <v>0</v>
      </c>
      <c r="EM37" s="312">
        <f t="shared" si="253"/>
        <v>0</v>
      </c>
      <c r="EN37" s="312">
        <f t="shared" si="253"/>
        <v>0</v>
      </c>
      <c r="EO37" s="316">
        <f>SUM(EC37:EN37)</f>
        <v>0</v>
      </c>
    </row>
    <row r="38" spans="2:145" ht="12.75">
      <c r="B38" s="315" t="str">
        <f>Кредит!C54</f>
        <v>Сервисирање дуга - Дин</v>
      </c>
      <c r="C38" s="311" t="e">
        <f aca="true" t="shared" si="254" ref="C38:N38">SUM(C36:C37)</f>
        <v>#DIV/0!</v>
      </c>
      <c r="D38" s="312">
        <f t="shared" si="254"/>
        <v>0</v>
      </c>
      <c r="E38" s="312">
        <f t="shared" si="254"/>
        <v>0</v>
      </c>
      <c r="F38" s="312">
        <f t="shared" si="254"/>
        <v>0</v>
      </c>
      <c r="G38" s="312">
        <f t="shared" si="254"/>
        <v>0</v>
      </c>
      <c r="H38" s="312">
        <f t="shared" si="254"/>
        <v>0</v>
      </c>
      <c r="I38" s="312">
        <f t="shared" si="254"/>
        <v>0</v>
      </c>
      <c r="J38" s="312">
        <f t="shared" si="254"/>
        <v>0</v>
      </c>
      <c r="K38" s="312">
        <f t="shared" si="254"/>
        <v>0</v>
      </c>
      <c r="L38" s="312">
        <f t="shared" si="254"/>
        <v>0</v>
      </c>
      <c r="M38" s="312">
        <f t="shared" si="254"/>
        <v>0</v>
      </c>
      <c r="N38" s="312">
        <f t="shared" si="254"/>
        <v>0</v>
      </c>
      <c r="O38" s="316" t="e">
        <f>SUM(C38:N38)</f>
        <v>#DIV/0!</v>
      </c>
      <c r="P38" s="312">
        <f aca="true" t="shared" si="255" ref="P38:AA38">SUM(P36:P37)</f>
        <v>0</v>
      </c>
      <c r="Q38" s="312">
        <f t="shared" si="255"/>
        <v>0</v>
      </c>
      <c r="R38" s="312">
        <f t="shared" si="255"/>
        <v>0</v>
      </c>
      <c r="S38" s="312">
        <f t="shared" si="255"/>
        <v>0</v>
      </c>
      <c r="T38" s="312">
        <f t="shared" si="255"/>
        <v>0</v>
      </c>
      <c r="U38" s="312">
        <f t="shared" si="255"/>
        <v>0</v>
      </c>
      <c r="V38" s="312">
        <f t="shared" si="255"/>
        <v>0</v>
      </c>
      <c r="W38" s="312">
        <f t="shared" si="255"/>
        <v>0</v>
      </c>
      <c r="X38" s="312">
        <f t="shared" si="255"/>
        <v>0</v>
      </c>
      <c r="Y38" s="312">
        <f t="shared" si="255"/>
        <v>0</v>
      </c>
      <c r="Z38" s="312">
        <f t="shared" si="255"/>
        <v>0</v>
      </c>
      <c r="AA38" s="312">
        <f t="shared" si="255"/>
        <v>0</v>
      </c>
      <c r="AB38" s="316">
        <f>SUM(P38:AA38)</f>
        <v>0</v>
      </c>
      <c r="AC38" s="312">
        <f aca="true" t="shared" si="256" ref="AC38:AN38">SUM(AC36:AC37)</f>
        <v>0</v>
      </c>
      <c r="AD38" s="312">
        <f t="shared" si="256"/>
        <v>0</v>
      </c>
      <c r="AE38" s="312">
        <f t="shared" si="256"/>
        <v>0</v>
      </c>
      <c r="AF38" s="312">
        <f t="shared" si="256"/>
        <v>0</v>
      </c>
      <c r="AG38" s="312">
        <f t="shared" si="256"/>
        <v>0</v>
      </c>
      <c r="AH38" s="312">
        <f t="shared" si="256"/>
        <v>0</v>
      </c>
      <c r="AI38" s="312">
        <f t="shared" si="256"/>
        <v>0</v>
      </c>
      <c r="AJ38" s="312">
        <f t="shared" si="256"/>
        <v>0</v>
      </c>
      <c r="AK38" s="312">
        <f t="shared" si="256"/>
        <v>0</v>
      </c>
      <c r="AL38" s="312">
        <f t="shared" si="256"/>
        <v>0</v>
      </c>
      <c r="AM38" s="312">
        <f t="shared" si="256"/>
        <v>0</v>
      </c>
      <c r="AN38" s="312">
        <f t="shared" si="256"/>
        <v>0</v>
      </c>
      <c r="AO38" s="316">
        <f>SUM(AC38:AN38)</f>
        <v>0</v>
      </c>
      <c r="AP38" s="312">
        <f aca="true" t="shared" si="257" ref="AP38:BA38">SUM(AP36:AP37)</f>
        <v>0</v>
      </c>
      <c r="AQ38" s="312">
        <f t="shared" si="257"/>
        <v>0</v>
      </c>
      <c r="AR38" s="312">
        <f t="shared" si="257"/>
        <v>0</v>
      </c>
      <c r="AS38" s="312">
        <f t="shared" si="257"/>
        <v>0</v>
      </c>
      <c r="AT38" s="312">
        <f t="shared" si="257"/>
        <v>0</v>
      </c>
      <c r="AU38" s="312">
        <f t="shared" si="257"/>
        <v>0</v>
      </c>
      <c r="AV38" s="312">
        <f t="shared" si="257"/>
        <v>0</v>
      </c>
      <c r="AW38" s="312">
        <f t="shared" si="257"/>
        <v>0</v>
      </c>
      <c r="AX38" s="312">
        <f t="shared" si="257"/>
        <v>0</v>
      </c>
      <c r="AY38" s="312">
        <f t="shared" si="257"/>
        <v>0</v>
      </c>
      <c r="AZ38" s="312">
        <f t="shared" si="257"/>
        <v>0</v>
      </c>
      <c r="BA38" s="312">
        <f t="shared" si="257"/>
        <v>0</v>
      </c>
      <c r="BB38" s="316">
        <f>SUM(AP38:BA38)</f>
        <v>0</v>
      </c>
      <c r="BC38" s="312">
        <f aca="true" t="shared" si="258" ref="BC38:BN38">SUM(BC36:BC37)</f>
        <v>0</v>
      </c>
      <c r="BD38" s="312">
        <f t="shared" si="258"/>
        <v>0</v>
      </c>
      <c r="BE38" s="312">
        <f t="shared" si="258"/>
        <v>0</v>
      </c>
      <c r="BF38" s="312">
        <f t="shared" si="258"/>
        <v>0</v>
      </c>
      <c r="BG38" s="312">
        <f t="shared" si="258"/>
        <v>0</v>
      </c>
      <c r="BH38" s="312">
        <f t="shared" si="258"/>
        <v>0</v>
      </c>
      <c r="BI38" s="312">
        <f t="shared" si="258"/>
        <v>0</v>
      </c>
      <c r="BJ38" s="312">
        <f t="shared" si="258"/>
        <v>0</v>
      </c>
      <c r="BK38" s="312">
        <f t="shared" si="258"/>
        <v>0</v>
      </c>
      <c r="BL38" s="312">
        <f t="shared" si="258"/>
        <v>0</v>
      </c>
      <c r="BM38" s="312">
        <f t="shared" si="258"/>
        <v>0</v>
      </c>
      <c r="BN38" s="312">
        <f t="shared" si="258"/>
        <v>0</v>
      </c>
      <c r="BO38" s="316">
        <f>SUM(BC38:BN38)</f>
        <v>0</v>
      </c>
      <c r="BP38" s="312">
        <f aca="true" t="shared" si="259" ref="BP38:CA38">SUM(BP36:BP37)</f>
        <v>0</v>
      </c>
      <c r="BQ38" s="312">
        <f t="shared" si="259"/>
        <v>0</v>
      </c>
      <c r="BR38" s="312">
        <f t="shared" si="259"/>
        <v>0</v>
      </c>
      <c r="BS38" s="312">
        <f t="shared" si="259"/>
        <v>0</v>
      </c>
      <c r="BT38" s="312">
        <f t="shared" si="259"/>
        <v>0</v>
      </c>
      <c r="BU38" s="312">
        <f t="shared" si="259"/>
        <v>0</v>
      </c>
      <c r="BV38" s="312">
        <f t="shared" si="259"/>
        <v>0</v>
      </c>
      <c r="BW38" s="312">
        <f t="shared" si="259"/>
        <v>0</v>
      </c>
      <c r="BX38" s="312">
        <f t="shared" si="259"/>
        <v>0</v>
      </c>
      <c r="BY38" s="312">
        <f t="shared" si="259"/>
        <v>0</v>
      </c>
      <c r="BZ38" s="312">
        <f t="shared" si="259"/>
        <v>0</v>
      </c>
      <c r="CA38" s="312">
        <f t="shared" si="259"/>
        <v>0</v>
      </c>
      <c r="CB38" s="316">
        <f>SUM(BP38:CA38)</f>
        <v>0</v>
      </c>
      <c r="CC38" s="312">
        <f aca="true" t="shared" si="260" ref="CC38:CN38">SUM(CC36:CC37)</f>
        <v>0</v>
      </c>
      <c r="CD38" s="312">
        <f t="shared" si="260"/>
        <v>0</v>
      </c>
      <c r="CE38" s="312">
        <f t="shared" si="260"/>
        <v>0</v>
      </c>
      <c r="CF38" s="312">
        <f t="shared" si="260"/>
        <v>0</v>
      </c>
      <c r="CG38" s="312">
        <f t="shared" si="260"/>
        <v>0</v>
      </c>
      <c r="CH38" s="312">
        <f t="shared" si="260"/>
        <v>0</v>
      </c>
      <c r="CI38" s="312">
        <f t="shared" si="260"/>
        <v>0</v>
      </c>
      <c r="CJ38" s="312">
        <f t="shared" si="260"/>
        <v>0</v>
      </c>
      <c r="CK38" s="312">
        <f t="shared" si="260"/>
        <v>0</v>
      </c>
      <c r="CL38" s="312">
        <f t="shared" si="260"/>
        <v>0</v>
      </c>
      <c r="CM38" s="312">
        <f t="shared" si="260"/>
        <v>0</v>
      </c>
      <c r="CN38" s="312">
        <f t="shared" si="260"/>
        <v>0</v>
      </c>
      <c r="CO38" s="316">
        <f>SUM(CC38:CN38)</f>
        <v>0</v>
      </c>
      <c r="CP38" s="312">
        <f aca="true" t="shared" si="261" ref="CP38:DA38">SUM(CP36:CP37)</f>
        <v>0</v>
      </c>
      <c r="CQ38" s="312">
        <f t="shared" si="261"/>
        <v>0</v>
      </c>
      <c r="CR38" s="312">
        <f t="shared" si="261"/>
        <v>0</v>
      </c>
      <c r="CS38" s="312">
        <f t="shared" si="261"/>
        <v>0</v>
      </c>
      <c r="CT38" s="312">
        <f t="shared" si="261"/>
        <v>0</v>
      </c>
      <c r="CU38" s="312">
        <f t="shared" si="261"/>
        <v>0</v>
      </c>
      <c r="CV38" s="312">
        <f t="shared" si="261"/>
        <v>0</v>
      </c>
      <c r="CW38" s="312">
        <f t="shared" si="261"/>
        <v>0</v>
      </c>
      <c r="CX38" s="312">
        <f t="shared" si="261"/>
        <v>0</v>
      </c>
      <c r="CY38" s="312">
        <f t="shared" si="261"/>
        <v>0</v>
      </c>
      <c r="CZ38" s="312">
        <f t="shared" si="261"/>
        <v>0</v>
      </c>
      <c r="DA38" s="312">
        <f t="shared" si="261"/>
        <v>0</v>
      </c>
      <c r="DB38" s="316">
        <f>SUM(CP38:DA38)</f>
        <v>0</v>
      </c>
      <c r="DC38" s="312">
        <f aca="true" t="shared" si="262" ref="DC38:DN38">SUM(DC36:DC37)</f>
        <v>0</v>
      </c>
      <c r="DD38" s="312">
        <f t="shared" si="262"/>
        <v>0</v>
      </c>
      <c r="DE38" s="312">
        <f t="shared" si="262"/>
        <v>0</v>
      </c>
      <c r="DF38" s="312">
        <f t="shared" si="262"/>
        <v>0</v>
      </c>
      <c r="DG38" s="312">
        <f t="shared" si="262"/>
        <v>0</v>
      </c>
      <c r="DH38" s="312">
        <f t="shared" si="262"/>
        <v>0</v>
      </c>
      <c r="DI38" s="312">
        <f t="shared" si="262"/>
        <v>0</v>
      </c>
      <c r="DJ38" s="312">
        <f t="shared" si="262"/>
        <v>0</v>
      </c>
      <c r="DK38" s="312">
        <f t="shared" si="262"/>
        <v>0</v>
      </c>
      <c r="DL38" s="312">
        <f t="shared" si="262"/>
        <v>0</v>
      </c>
      <c r="DM38" s="312">
        <f t="shared" si="262"/>
        <v>0</v>
      </c>
      <c r="DN38" s="312">
        <f t="shared" si="262"/>
        <v>0</v>
      </c>
      <c r="DO38" s="316">
        <f>SUM(DC38:DN38)</f>
        <v>0</v>
      </c>
      <c r="DP38" s="312">
        <f aca="true" t="shared" si="263" ref="DP38:EA38">SUM(DP36:DP37)</f>
        <v>0</v>
      </c>
      <c r="DQ38" s="312">
        <f t="shared" si="263"/>
        <v>0</v>
      </c>
      <c r="DR38" s="312">
        <f t="shared" si="263"/>
        <v>0</v>
      </c>
      <c r="DS38" s="312">
        <f t="shared" si="263"/>
        <v>0</v>
      </c>
      <c r="DT38" s="312">
        <f t="shared" si="263"/>
        <v>0</v>
      </c>
      <c r="DU38" s="312">
        <f t="shared" si="263"/>
        <v>0</v>
      </c>
      <c r="DV38" s="312">
        <f t="shared" si="263"/>
        <v>0</v>
      </c>
      <c r="DW38" s="312">
        <f t="shared" si="263"/>
        <v>0</v>
      </c>
      <c r="DX38" s="312">
        <f t="shared" si="263"/>
        <v>0</v>
      </c>
      <c r="DY38" s="312">
        <f t="shared" si="263"/>
        <v>0</v>
      </c>
      <c r="DZ38" s="312">
        <f t="shared" si="263"/>
        <v>0</v>
      </c>
      <c r="EA38" s="312">
        <f t="shared" si="263"/>
        <v>0</v>
      </c>
      <c r="EB38" s="316">
        <f>SUM(DP38:EA38)</f>
        <v>0</v>
      </c>
      <c r="EC38" s="312">
        <f aca="true" t="shared" si="264" ref="EC38:EN38">SUM(EC36:EC37)</f>
        <v>0</v>
      </c>
      <c r="ED38" s="312">
        <f t="shared" si="264"/>
        <v>0</v>
      </c>
      <c r="EE38" s="312">
        <f t="shared" si="264"/>
        <v>0</v>
      </c>
      <c r="EF38" s="312">
        <f t="shared" si="264"/>
        <v>0</v>
      </c>
      <c r="EG38" s="312">
        <f t="shared" si="264"/>
        <v>0</v>
      </c>
      <c r="EH38" s="312">
        <f t="shared" si="264"/>
        <v>0</v>
      </c>
      <c r="EI38" s="312">
        <f t="shared" si="264"/>
        <v>0</v>
      </c>
      <c r="EJ38" s="312">
        <f t="shared" si="264"/>
        <v>0</v>
      </c>
      <c r="EK38" s="312">
        <f t="shared" si="264"/>
        <v>0</v>
      </c>
      <c r="EL38" s="312">
        <f t="shared" si="264"/>
        <v>0</v>
      </c>
      <c r="EM38" s="312">
        <f t="shared" si="264"/>
        <v>0</v>
      </c>
      <c r="EN38" s="312">
        <f t="shared" si="264"/>
        <v>0</v>
      </c>
      <c r="EO38" s="316">
        <f>SUM(EC38:EN38)</f>
        <v>0</v>
      </c>
    </row>
    <row r="39" spans="2:145" ht="12.75">
      <c r="B39" s="315" t="str">
        <f>Кредит!C55</f>
        <v>Неотплаћена главница - Дин</v>
      </c>
      <c r="C39" s="311">
        <f>C35*$O$1</f>
        <v>0</v>
      </c>
      <c r="D39" s="312">
        <f aca="true" t="shared" si="265" ref="D39:M39">D35*$O$1</f>
        <v>0</v>
      </c>
      <c r="E39" s="312">
        <f t="shared" si="265"/>
        <v>0</v>
      </c>
      <c r="F39" s="312">
        <f t="shared" si="265"/>
        <v>0</v>
      </c>
      <c r="G39" s="312">
        <f t="shared" si="265"/>
        <v>0</v>
      </c>
      <c r="H39" s="312">
        <f t="shared" si="265"/>
        <v>0</v>
      </c>
      <c r="I39" s="312">
        <f t="shared" si="265"/>
        <v>0</v>
      </c>
      <c r="J39" s="312">
        <f t="shared" si="265"/>
        <v>0</v>
      </c>
      <c r="K39" s="312">
        <f t="shared" si="265"/>
        <v>0</v>
      </c>
      <c r="L39" s="312">
        <f t="shared" si="265"/>
        <v>0</v>
      </c>
      <c r="M39" s="312">
        <f t="shared" si="265"/>
        <v>0</v>
      </c>
      <c r="N39" s="312">
        <f>N35*$O$1</f>
        <v>0</v>
      </c>
      <c r="O39" s="316">
        <f>N39</f>
        <v>0</v>
      </c>
      <c r="P39" s="312">
        <f>P35*$AB$1</f>
        <v>0</v>
      </c>
      <c r="Q39" s="312">
        <f aca="true" t="shared" si="266" ref="Q39:AA39">Q35*$AB$1</f>
        <v>0</v>
      </c>
      <c r="R39" s="312">
        <f t="shared" si="266"/>
        <v>0</v>
      </c>
      <c r="S39" s="312">
        <f t="shared" si="266"/>
        <v>0</v>
      </c>
      <c r="T39" s="312">
        <f t="shared" si="266"/>
        <v>0</v>
      </c>
      <c r="U39" s="312">
        <f t="shared" si="266"/>
        <v>0</v>
      </c>
      <c r="V39" s="312">
        <f t="shared" si="266"/>
        <v>0</v>
      </c>
      <c r="W39" s="312">
        <f t="shared" si="266"/>
        <v>0</v>
      </c>
      <c r="X39" s="312">
        <f t="shared" si="266"/>
        <v>0</v>
      </c>
      <c r="Y39" s="312">
        <f t="shared" si="266"/>
        <v>0</v>
      </c>
      <c r="Z39" s="312">
        <f t="shared" si="266"/>
        <v>0</v>
      </c>
      <c r="AA39" s="312">
        <f t="shared" si="266"/>
        <v>0</v>
      </c>
      <c r="AB39" s="316">
        <f>AA39</f>
        <v>0</v>
      </c>
      <c r="AC39" s="312">
        <f>AC35*$AO$1</f>
        <v>0</v>
      </c>
      <c r="AD39" s="312">
        <f aca="true" t="shared" si="267" ref="AD39:AN39">AD35*$AO$1</f>
        <v>0</v>
      </c>
      <c r="AE39" s="312">
        <f t="shared" si="267"/>
        <v>0</v>
      </c>
      <c r="AF39" s="312">
        <f t="shared" si="267"/>
        <v>0</v>
      </c>
      <c r="AG39" s="312">
        <f t="shared" si="267"/>
        <v>0</v>
      </c>
      <c r="AH39" s="312">
        <f t="shared" si="267"/>
        <v>0</v>
      </c>
      <c r="AI39" s="312">
        <f t="shared" si="267"/>
        <v>0</v>
      </c>
      <c r="AJ39" s="312">
        <f t="shared" si="267"/>
        <v>0</v>
      </c>
      <c r="AK39" s="312">
        <f t="shared" si="267"/>
        <v>0</v>
      </c>
      <c r="AL39" s="312">
        <f t="shared" si="267"/>
        <v>0</v>
      </c>
      <c r="AM39" s="312">
        <f t="shared" si="267"/>
        <v>0</v>
      </c>
      <c r="AN39" s="312">
        <f t="shared" si="267"/>
        <v>0</v>
      </c>
      <c r="AO39" s="316">
        <f>AN39</f>
        <v>0</v>
      </c>
      <c r="AP39" s="312">
        <f>AP35*$BB$1</f>
        <v>0</v>
      </c>
      <c r="AQ39" s="312">
        <f aca="true" t="shared" si="268" ref="AQ39:BA39">AQ35*$BB$1</f>
        <v>0</v>
      </c>
      <c r="AR39" s="312">
        <f t="shared" si="268"/>
        <v>0</v>
      </c>
      <c r="AS39" s="312">
        <f t="shared" si="268"/>
        <v>0</v>
      </c>
      <c r="AT39" s="312">
        <f t="shared" si="268"/>
        <v>0</v>
      </c>
      <c r="AU39" s="312">
        <f t="shared" si="268"/>
        <v>0</v>
      </c>
      <c r="AV39" s="312">
        <f t="shared" si="268"/>
        <v>0</v>
      </c>
      <c r="AW39" s="312">
        <f t="shared" si="268"/>
        <v>0</v>
      </c>
      <c r="AX39" s="312">
        <f t="shared" si="268"/>
        <v>0</v>
      </c>
      <c r="AY39" s="312">
        <f t="shared" si="268"/>
        <v>0</v>
      </c>
      <c r="AZ39" s="312">
        <f t="shared" si="268"/>
        <v>0</v>
      </c>
      <c r="BA39" s="312">
        <f t="shared" si="268"/>
        <v>0</v>
      </c>
      <c r="BB39" s="316">
        <f>BA39</f>
        <v>0</v>
      </c>
      <c r="BC39" s="312">
        <f>BC35*$BO$1</f>
        <v>0</v>
      </c>
      <c r="BD39" s="312">
        <f aca="true" t="shared" si="269" ref="BD39:BN39">BD35*$BO$1</f>
        <v>0</v>
      </c>
      <c r="BE39" s="312">
        <f t="shared" si="269"/>
        <v>0</v>
      </c>
      <c r="BF39" s="312">
        <f t="shared" si="269"/>
        <v>0</v>
      </c>
      <c r="BG39" s="312">
        <f t="shared" si="269"/>
        <v>0</v>
      </c>
      <c r="BH39" s="312">
        <f t="shared" si="269"/>
        <v>0</v>
      </c>
      <c r="BI39" s="312">
        <f t="shared" si="269"/>
        <v>0</v>
      </c>
      <c r="BJ39" s="312">
        <f t="shared" si="269"/>
        <v>0</v>
      </c>
      <c r="BK39" s="312">
        <f t="shared" si="269"/>
        <v>0</v>
      </c>
      <c r="BL39" s="312">
        <f t="shared" si="269"/>
        <v>0</v>
      </c>
      <c r="BM39" s="312">
        <f t="shared" si="269"/>
        <v>0</v>
      </c>
      <c r="BN39" s="312">
        <f t="shared" si="269"/>
        <v>0</v>
      </c>
      <c r="BO39" s="316">
        <f>BN39</f>
        <v>0</v>
      </c>
      <c r="BP39" s="312">
        <f>BP35*$CB$1</f>
        <v>0</v>
      </c>
      <c r="BQ39" s="312">
        <f aca="true" t="shared" si="270" ref="BQ39:CA39">BQ35*$CB$1</f>
        <v>0</v>
      </c>
      <c r="BR39" s="312">
        <f t="shared" si="270"/>
        <v>0</v>
      </c>
      <c r="BS39" s="312">
        <f t="shared" si="270"/>
        <v>0</v>
      </c>
      <c r="BT39" s="312">
        <f t="shared" si="270"/>
        <v>0</v>
      </c>
      <c r="BU39" s="312">
        <f t="shared" si="270"/>
        <v>0</v>
      </c>
      <c r="BV39" s="312">
        <f t="shared" si="270"/>
        <v>0</v>
      </c>
      <c r="BW39" s="312">
        <f t="shared" si="270"/>
        <v>0</v>
      </c>
      <c r="BX39" s="312">
        <f t="shared" si="270"/>
        <v>0</v>
      </c>
      <c r="BY39" s="312">
        <f t="shared" si="270"/>
        <v>0</v>
      </c>
      <c r="BZ39" s="312">
        <f t="shared" si="270"/>
        <v>0</v>
      </c>
      <c r="CA39" s="312">
        <f t="shared" si="270"/>
        <v>0</v>
      </c>
      <c r="CB39" s="316">
        <f>CA39</f>
        <v>0</v>
      </c>
      <c r="CC39" s="312">
        <f aca="true" t="shared" si="271" ref="CC39:CN39">CC35*$CO$1</f>
        <v>0</v>
      </c>
      <c r="CD39" s="312">
        <f t="shared" si="271"/>
        <v>0</v>
      </c>
      <c r="CE39" s="312">
        <f t="shared" si="271"/>
        <v>0</v>
      </c>
      <c r="CF39" s="312">
        <f t="shared" si="271"/>
        <v>0</v>
      </c>
      <c r="CG39" s="312">
        <f t="shared" si="271"/>
        <v>0</v>
      </c>
      <c r="CH39" s="312">
        <f t="shared" si="271"/>
        <v>0</v>
      </c>
      <c r="CI39" s="312">
        <f t="shared" si="271"/>
        <v>0</v>
      </c>
      <c r="CJ39" s="312">
        <f t="shared" si="271"/>
        <v>0</v>
      </c>
      <c r="CK39" s="312">
        <f t="shared" si="271"/>
        <v>0</v>
      </c>
      <c r="CL39" s="312">
        <f t="shared" si="271"/>
        <v>0</v>
      </c>
      <c r="CM39" s="312">
        <f t="shared" si="271"/>
        <v>0</v>
      </c>
      <c r="CN39" s="312">
        <f t="shared" si="271"/>
        <v>0</v>
      </c>
      <c r="CO39" s="316">
        <f>CN39</f>
        <v>0</v>
      </c>
      <c r="CP39" s="312">
        <f>CP35*$DB$1</f>
        <v>0</v>
      </c>
      <c r="CQ39" s="312">
        <f aca="true" t="shared" si="272" ref="CQ39:DA39">CQ35*$DB$1</f>
        <v>0</v>
      </c>
      <c r="CR39" s="312">
        <f t="shared" si="272"/>
        <v>0</v>
      </c>
      <c r="CS39" s="312">
        <f t="shared" si="272"/>
        <v>0</v>
      </c>
      <c r="CT39" s="312">
        <f t="shared" si="272"/>
        <v>0</v>
      </c>
      <c r="CU39" s="312">
        <f t="shared" si="272"/>
        <v>0</v>
      </c>
      <c r="CV39" s="312">
        <f t="shared" si="272"/>
        <v>0</v>
      </c>
      <c r="CW39" s="312">
        <f t="shared" si="272"/>
        <v>0</v>
      </c>
      <c r="CX39" s="312">
        <f t="shared" si="272"/>
        <v>0</v>
      </c>
      <c r="CY39" s="312">
        <f t="shared" si="272"/>
        <v>0</v>
      </c>
      <c r="CZ39" s="312">
        <f t="shared" si="272"/>
        <v>0</v>
      </c>
      <c r="DA39" s="312">
        <f t="shared" si="272"/>
        <v>0</v>
      </c>
      <c r="DB39" s="316">
        <f>DA39</f>
        <v>0</v>
      </c>
      <c r="DC39" s="312">
        <f>DC35*$DO$1</f>
        <v>0</v>
      </c>
      <c r="DD39" s="312">
        <f aca="true" t="shared" si="273" ref="DD39:DN39">DD35*$DO$1</f>
        <v>0</v>
      </c>
      <c r="DE39" s="312">
        <f t="shared" si="273"/>
        <v>0</v>
      </c>
      <c r="DF39" s="312">
        <f t="shared" si="273"/>
        <v>0</v>
      </c>
      <c r="DG39" s="312">
        <f t="shared" si="273"/>
        <v>0</v>
      </c>
      <c r="DH39" s="312">
        <f t="shared" si="273"/>
        <v>0</v>
      </c>
      <c r="DI39" s="312">
        <f t="shared" si="273"/>
        <v>0</v>
      </c>
      <c r="DJ39" s="312">
        <f t="shared" si="273"/>
        <v>0</v>
      </c>
      <c r="DK39" s="312">
        <f t="shared" si="273"/>
        <v>0</v>
      </c>
      <c r="DL39" s="312">
        <f t="shared" si="273"/>
        <v>0</v>
      </c>
      <c r="DM39" s="312">
        <f t="shared" si="273"/>
        <v>0</v>
      </c>
      <c r="DN39" s="312">
        <f t="shared" si="273"/>
        <v>0</v>
      </c>
      <c r="DO39" s="316">
        <f>DN39</f>
        <v>0</v>
      </c>
      <c r="DP39" s="312">
        <f>DP35*$EB$1</f>
        <v>0</v>
      </c>
      <c r="DQ39" s="312">
        <f aca="true" t="shared" si="274" ref="DQ39:EA39">DQ35*$EB$1</f>
        <v>0</v>
      </c>
      <c r="DR39" s="312">
        <f t="shared" si="274"/>
        <v>0</v>
      </c>
      <c r="DS39" s="312">
        <f t="shared" si="274"/>
        <v>0</v>
      </c>
      <c r="DT39" s="312">
        <f t="shared" si="274"/>
        <v>0</v>
      </c>
      <c r="DU39" s="312">
        <f t="shared" si="274"/>
        <v>0</v>
      </c>
      <c r="DV39" s="312">
        <f t="shared" si="274"/>
        <v>0</v>
      </c>
      <c r="DW39" s="312">
        <f t="shared" si="274"/>
        <v>0</v>
      </c>
      <c r="DX39" s="312">
        <f t="shared" si="274"/>
        <v>0</v>
      </c>
      <c r="DY39" s="312">
        <f t="shared" si="274"/>
        <v>0</v>
      </c>
      <c r="DZ39" s="312">
        <f t="shared" si="274"/>
        <v>0</v>
      </c>
      <c r="EA39" s="312">
        <f t="shared" si="274"/>
        <v>0</v>
      </c>
      <c r="EB39" s="316">
        <f>EA39</f>
        <v>0</v>
      </c>
      <c r="EC39" s="312">
        <f>EC35*$EO$1</f>
        <v>0</v>
      </c>
      <c r="ED39" s="312">
        <f aca="true" t="shared" si="275" ref="ED39:EN39">ED35*$EO$1</f>
        <v>0</v>
      </c>
      <c r="EE39" s="312">
        <f t="shared" si="275"/>
        <v>0</v>
      </c>
      <c r="EF39" s="312">
        <f t="shared" si="275"/>
        <v>0</v>
      </c>
      <c r="EG39" s="312">
        <f t="shared" si="275"/>
        <v>0</v>
      </c>
      <c r="EH39" s="312">
        <f t="shared" si="275"/>
        <v>0</v>
      </c>
      <c r="EI39" s="312">
        <f t="shared" si="275"/>
        <v>0</v>
      </c>
      <c r="EJ39" s="312">
        <f t="shared" si="275"/>
        <v>0</v>
      </c>
      <c r="EK39" s="312">
        <f t="shared" si="275"/>
        <v>0</v>
      </c>
      <c r="EL39" s="312">
        <f t="shared" si="275"/>
        <v>0</v>
      </c>
      <c r="EM39" s="312">
        <f t="shared" si="275"/>
        <v>0</v>
      </c>
      <c r="EN39" s="312">
        <f t="shared" si="275"/>
        <v>0</v>
      </c>
      <c r="EO39" s="316">
        <f>EN39</f>
        <v>0</v>
      </c>
    </row>
    <row r="40" spans="1:145" ht="38.25">
      <c r="A40" s="318" t="str">
        <f>$A$4</f>
        <v>Камтана стопа (месечна)</v>
      </c>
      <c r="B40" s="201" t="str">
        <f>Кредит!C59</f>
        <v>Кредит 5</v>
      </c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299"/>
      <c r="AR40" s="299"/>
      <c r="AS40" s="299"/>
      <c r="AT40" s="299"/>
      <c r="AU40" s="299"/>
      <c r="AV40" s="299"/>
      <c r="AW40" s="299"/>
      <c r="AX40" s="299"/>
      <c r="AY40" s="299"/>
      <c r="AZ40" s="299"/>
      <c r="BA40" s="299"/>
      <c r="BB40" s="299"/>
      <c r="BC40" s="299"/>
      <c r="BD40" s="299"/>
      <c r="BE40" s="299"/>
      <c r="BF40" s="299"/>
      <c r="BG40" s="299"/>
      <c r="BH40" s="299"/>
      <c r="BI40" s="299"/>
      <c r="BJ40" s="299"/>
      <c r="BK40" s="299"/>
      <c r="BL40" s="299"/>
      <c r="BM40" s="299"/>
      <c r="BN40" s="299"/>
      <c r="BO40" s="299"/>
      <c r="BP40" s="299"/>
      <c r="BQ40" s="299"/>
      <c r="BR40" s="299"/>
      <c r="BS40" s="299"/>
      <c r="BT40" s="299"/>
      <c r="BU40" s="299"/>
      <c r="BV40" s="299"/>
      <c r="BW40" s="299"/>
      <c r="BX40" s="299"/>
      <c r="BY40" s="299"/>
      <c r="BZ40" s="299"/>
      <c r="CA40" s="299"/>
      <c r="CB40" s="299"/>
      <c r="CC40" s="299"/>
      <c r="CD40" s="299"/>
      <c r="CE40" s="299"/>
      <c r="CF40" s="299"/>
      <c r="CG40" s="299"/>
      <c r="CH40" s="299"/>
      <c r="CI40" s="299"/>
      <c r="CJ40" s="299"/>
      <c r="CK40" s="299"/>
      <c r="CL40" s="299"/>
      <c r="CM40" s="299"/>
      <c r="CN40" s="299"/>
      <c r="CO40" s="299"/>
      <c r="CP40" s="299"/>
      <c r="CQ40" s="299"/>
      <c r="CR40" s="299"/>
      <c r="CS40" s="299"/>
      <c r="CT40" s="299"/>
      <c r="CU40" s="299"/>
      <c r="CV40" s="299"/>
      <c r="CW40" s="299"/>
      <c r="CX40" s="299"/>
      <c r="CY40" s="299"/>
      <c r="CZ40" s="299"/>
      <c r="DA40" s="299"/>
      <c r="DB40" s="299"/>
      <c r="DC40" s="299"/>
      <c r="DD40" s="299"/>
      <c r="DE40" s="299"/>
      <c r="DF40" s="299"/>
      <c r="DG40" s="299"/>
      <c r="DH40" s="299"/>
      <c r="DI40" s="299"/>
      <c r="DJ40" s="299"/>
      <c r="DK40" s="299"/>
      <c r="DL40" s="299"/>
      <c r="DM40" s="299"/>
      <c r="DN40" s="299"/>
      <c r="DO40" s="299"/>
      <c r="DP40" s="299"/>
      <c r="DQ40" s="299"/>
      <c r="DR40" s="299"/>
      <c r="DS40" s="299"/>
      <c r="DT40" s="299"/>
      <c r="DU40" s="299"/>
      <c r="DV40" s="299"/>
      <c r="DW40" s="299"/>
      <c r="DX40" s="299"/>
      <c r="DY40" s="299"/>
      <c r="DZ40" s="299"/>
      <c r="EA40" s="299"/>
      <c r="EB40" s="299"/>
      <c r="EC40" s="299"/>
      <c r="ED40" s="299"/>
      <c r="EE40" s="299"/>
      <c r="EF40" s="299"/>
      <c r="EG40" s="299"/>
      <c r="EH40" s="299"/>
      <c r="EI40" s="299"/>
      <c r="EJ40" s="299"/>
      <c r="EK40" s="299"/>
      <c r="EL40" s="299"/>
      <c r="EM40" s="299"/>
      <c r="EN40" s="299"/>
      <c r="EO40" s="299"/>
    </row>
    <row r="41" spans="1:145" ht="12.75">
      <c r="A41" s="309">
        <f>Кредит!$B61/12</f>
        <v>0</v>
      </c>
      <c r="B41" s="310" t="str">
        <f>Кредит!C61</f>
        <v>Камата - Евро</v>
      </c>
      <c r="C41" s="311"/>
      <c r="D41" s="312">
        <f aca="true" t="shared" si="276" ref="D41:N41">IF(C44&lt;1,0,C44*$A$5)</f>
        <v>0</v>
      </c>
      <c r="E41" s="312">
        <f t="shared" si="276"/>
        <v>0</v>
      </c>
      <c r="F41" s="312">
        <f t="shared" si="276"/>
        <v>0</v>
      </c>
      <c r="G41" s="312">
        <f t="shared" si="276"/>
        <v>0</v>
      </c>
      <c r="H41" s="312">
        <f t="shared" si="276"/>
        <v>0</v>
      </c>
      <c r="I41" s="312">
        <f t="shared" si="276"/>
        <v>0</v>
      </c>
      <c r="J41" s="312">
        <f t="shared" si="276"/>
        <v>0</v>
      </c>
      <c r="K41" s="312">
        <f t="shared" si="276"/>
        <v>0</v>
      </c>
      <c r="L41" s="312">
        <f t="shared" si="276"/>
        <v>0</v>
      </c>
      <c r="M41" s="312">
        <f t="shared" si="276"/>
        <v>0</v>
      </c>
      <c r="N41" s="312">
        <f t="shared" si="276"/>
        <v>0</v>
      </c>
      <c r="O41" s="313">
        <f>SUM(C41:N41)</f>
        <v>0</v>
      </c>
      <c r="P41" s="312">
        <f aca="true" t="shared" si="277" ref="P41:AA41">IF(O44&lt;1,0,O44*$A$5)</f>
        <v>0</v>
      </c>
      <c r="Q41" s="312">
        <f t="shared" si="277"/>
        <v>0</v>
      </c>
      <c r="R41" s="312">
        <f t="shared" si="277"/>
        <v>0</v>
      </c>
      <c r="S41" s="312">
        <f t="shared" si="277"/>
        <v>0</v>
      </c>
      <c r="T41" s="312">
        <f t="shared" si="277"/>
        <v>0</v>
      </c>
      <c r="U41" s="312">
        <f t="shared" si="277"/>
        <v>0</v>
      </c>
      <c r="V41" s="312">
        <f t="shared" si="277"/>
        <v>0</v>
      </c>
      <c r="W41" s="312">
        <f t="shared" si="277"/>
        <v>0</v>
      </c>
      <c r="X41" s="312">
        <f t="shared" si="277"/>
        <v>0</v>
      </c>
      <c r="Y41" s="312">
        <f t="shared" si="277"/>
        <v>0</v>
      </c>
      <c r="Z41" s="312">
        <f t="shared" si="277"/>
        <v>0</v>
      </c>
      <c r="AA41" s="312">
        <f t="shared" si="277"/>
        <v>0</v>
      </c>
      <c r="AB41" s="313">
        <f>SUM(P41:AA41)</f>
        <v>0</v>
      </c>
      <c r="AC41" s="312">
        <f aca="true" t="shared" si="278" ref="AC41:AN41">IF(AB44&lt;1,0,AB44*$A$5)</f>
        <v>0</v>
      </c>
      <c r="AD41" s="312">
        <f t="shared" si="278"/>
        <v>0</v>
      </c>
      <c r="AE41" s="312">
        <f t="shared" si="278"/>
        <v>0</v>
      </c>
      <c r="AF41" s="312">
        <f t="shared" si="278"/>
        <v>0</v>
      </c>
      <c r="AG41" s="312">
        <f t="shared" si="278"/>
        <v>0</v>
      </c>
      <c r="AH41" s="312">
        <f t="shared" si="278"/>
        <v>0</v>
      </c>
      <c r="AI41" s="312">
        <f t="shared" si="278"/>
        <v>0</v>
      </c>
      <c r="AJ41" s="312">
        <f t="shared" si="278"/>
        <v>0</v>
      </c>
      <c r="AK41" s="312">
        <f t="shared" si="278"/>
        <v>0</v>
      </c>
      <c r="AL41" s="312">
        <f t="shared" si="278"/>
        <v>0</v>
      </c>
      <c r="AM41" s="312">
        <f t="shared" si="278"/>
        <v>0</v>
      </c>
      <c r="AN41" s="312">
        <f t="shared" si="278"/>
        <v>0</v>
      </c>
      <c r="AO41" s="313">
        <f>SUM(AC41:AN41)</f>
        <v>0</v>
      </c>
      <c r="AP41" s="312">
        <f aca="true" t="shared" si="279" ref="AP41:BA41">IF(AO44&lt;1,0,AO44*$A$5)</f>
        <v>0</v>
      </c>
      <c r="AQ41" s="312">
        <f t="shared" si="279"/>
        <v>0</v>
      </c>
      <c r="AR41" s="312">
        <f t="shared" si="279"/>
        <v>0</v>
      </c>
      <c r="AS41" s="312">
        <f t="shared" si="279"/>
        <v>0</v>
      </c>
      <c r="AT41" s="312">
        <f t="shared" si="279"/>
        <v>0</v>
      </c>
      <c r="AU41" s="312">
        <f t="shared" si="279"/>
        <v>0</v>
      </c>
      <c r="AV41" s="312">
        <f t="shared" si="279"/>
        <v>0</v>
      </c>
      <c r="AW41" s="312">
        <f t="shared" si="279"/>
        <v>0</v>
      </c>
      <c r="AX41" s="312">
        <f t="shared" si="279"/>
        <v>0</v>
      </c>
      <c r="AY41" s="312">
        <f t="shared" si="279"/>
        <v>0</v>
      </c>
      <c r="AZ41" s="312">
        <f t="shared" si="279"/>
        <v>0</v>
      </c>
      <c r="BA41" s="312">
        <f t="shared" si="279"/>
        <v>0</v>
      </c>
      <c r="BB41" s="313">
        <f>SUM(AP41:BA41)</f>
        <v>0</v>
      </c>
      <c r="BC41" s="312">
        <f aca="true" t="shared" si="280" ref="BC41:BN41">IF(BB44&lt;1,0,BB44*$A$5)</f>
        <v>0</v>
      </c>
      <c r="BD41" s="312">
        <f t="shared" si="280"/>
        <v>0</v>
      </c>
      <c r="BE41" s="312">
        <f t="shared" si="280"/>
        <v>0</v>
      </c>
      <c r="BF41" s="312">
        <f t="shared" si="280"/>
        <v>0</v>
      </c>
      <c r="BG41" s="312">
        <f t="shared" si="280"/>
        <v>0</v>
      </c>
      <c r="BH41" s="312">
        <f t="shared" si="280"/>
        <v>0</v>
      </c>
      <c r="BI41" s="312">
        <f t="shared" si="280"/>
        <v>0</v>
      </c>
      <c r="BJ41" s="312">
        <f t="shared" si="280"/>
        <v>0</v>
      </c>
      <c r="BK41" s="312">
        <f t="shared" si="280"/>
        <v>0</v>
      </c>
      <c r="BL41" s="312">
        <f t="shared" si="280"/>
        <v>0</v>
      </c>
      <c r="BM41" s="312">
        <f t="shared" si="280"/>
        <v>0</v>
      </c>
      <c r="BN41" s="312">
        <f t="shared" si="280"/>
        <v>0</v>
      </c>
      <c r="BO41" s="313">
        <f>SUM(BC41:BN41)</f>
        <v>0</v>
      </c>
      <c r="BP41" s="312">
        <f aca="true" t="shared" si="281" ref="BP41:CA41">IF(BO44&lt;1,0,BO44*$A$5)</f>
        <v>0</v>
      </c>
      <c r="BQ41" s="312">
        <f t="shared" si="281"/>
        <v>0</v>
      </c>
      <c r="BR41" s="312">
        <f t="shared" si="281"/>
        <v>0</v>
      </c>
      <c r="BS41" s="312">
        <f t="shared" si="281"/>
        <v>0</v>
      </c>
      <c r="BT41" s="312">
        <f t="shared" si="281"/>
        <v>0</v>
      </c>
      <c r="BU41" s="312">
        <f t="shared" si="281"/>
        <v>0</v>
      </c>
      <c r="BV41" s="312">
        <f t="shared" si="281"/>
        <v>0</v>
      </c>
      <c r="BW41" s="312">
        <f t="shared" si="281"/>
        <v>0</v>
      </c>
      <c r="BX41" s="312">
        <f t="shared" si="281"/>
        <v>0</v>
      </c>
      <c r="BY41" s="312">
        <f t="shared" si="281"/>
        <v>0</v>
      </c>
      <c r="BZ41" s="312">
        <f t="shared" si="281"/>
        <v>0</v>
      </c>
      <c r="CA41" s="312">
        <f t="shared" si="281"/>
        <v>0</v>
      </c>
      <c r="CB41" s="313">
        <f>SUM(BP41:CA41)</f>
        <v>0</v>
      </c>
      <c r="CC41" s="312">
        <f aca="true" t="shared" si="282" ref="CC41:CN41">IF(CB44&lt;1,0,CB44*$A$5)</f>
        <v>0</v>
      </c>
      <c r="CD41" s="312">
        <f t="shared" si="282"/>
        <v>0</v>
      </c>
      <c r="CE41" s="312">
        <f t="shared" si="282"/>
        <v>0</v>
      </c>
      <c r="CF41" s="312">
        <f t="shared" si="282"/>
        <v>0</v>
      </c>
      <c r="CG41" s="312">
        <f t="shared" si="282"/>
        <v>0</v>
      </c>
      <c r="CH41" s="312">
        <f t="shared" si="282"/>
        <v>0</v>
      </c>
      <c r="CI41" s="312">
        <f t="shared" si="282"/>
        <v>0</v>
      </c>
      <c r="CJ41" s="312">
        <f t="shared" si="282"/>
        <v>0</v>
      </c>
      <c r="CK41" s="312">
        <f t="shared" si="282"/>
        <v>0</v>
      </c>
      <c r="CL41" s="312">
        <f t="shared" si="282"/>
        <v>0</v>
      </c>
      <c r="CM41" s="312">
        <f t="shared" si="282"/>
        <v>0</v>
      </c>
      <c r="CN41" s="312">
        <f t="shared" si="282"/>
        <v>0</v>
      </c>
      <c r="CO41" s="313">
        <f>SUM(CC41:CN41)</f>
        <v>0</v>
      </c>
      <c r="CP41" s="312">
        <f aca="true" t="shared" si="283" ref="CP41:DA41">IF(CO44&lt;1,0,CO44*$A$5)</f>
        <v>0</v>
      </c>
      <c r="CQ41" s="312">
        <f t="shared" si="283"/>
        <v>0</v>
      </c>
      <c r="CR41" s="312">
        <f t="shared" si="283"/>
        <v>0</v>
      </c>
      <c r="CS41" s="312">
        <f t="shared" si="283"/>
        <v>0</v>
      </c>
      <c r="CT41" s="312">
        <f t="shared" si="283"/>
        <v>0</v>
      </c>
      <c r="CU41" s="312">
        <f t="shared" si="283"/>
        <v>0</v>
      </c>
      <c r="CV41" s="312">
        <f t="shared" si="283"/>
        <v>0</v>
      </c>
      <c r="CW41" s="312">
        <f t="shared" si="283"/>
        <v>0</v>
      </c>
      <c r="CX41" s="312">
        <f t="shared" si="283"/>
        <v>0</v>
      </c>
      <c r="CY41" s="312">
        <f t="shared" si="283"/>
        <v>0</v>
      </c>
      <c r="CZ41" s="312">
        <f t="shared" si="283"/>
        <v>0</v>
      </c>
      <c r="DA41" s="312">
        <f t="shared" si="283"/>
        <v>0</v>
      </c>
      <c r="DB41" s="313">
        <f>SUM(CP41:DA41)</f>
        <v>0</v>
      </c>
      <c r="DC41" s="312">
        <f aca="true" t="shared" si="284" ref="DC41:DN41">IF(DB44&lt;1,0,DB44*$A$5)</f>
        <v>0</v>
      </c>
      <c r="DD41" s="312">
        <f t="shared" si="284"/>
        <v>0</v>
      </c>
      <c r="DE41" s="312">
        <f t="shared" si="284"/>
        <v>0</v>
      </c>
      <c r="DF41" s="312">
        <f t="shared" si="284"/>
        <v>0</v>
      </c>
      <c r="DG41" s="312">
        <f t="shared" si="284"/>
        <v>0</v>
      </c>
      <c r="DH41" s="312">
        <f t="shared" si="284"/>
        <v>0</v>
      </c>
      <c r="DI41" s="312">
        <f t="shared" si="284"/>
        <v>0</v>
      </c>
      <c r="DJ41" s="312">
        <f t="shared" si="284"/>
        <v>0</v>
      </c>
      <c r="DK41" s="312">
        <f t="shared" si="284"/>
        <v>0</v>
      </c>
      <c r="DL41" s="312">
        <f t="shared" si="284"/>
        <v>0</v>
      </c>
      <c r="DM41" s="312">
        <f t="shared" si="284"/>
        <v>0</v>
      </c>
      <c r="DN41" s="312">
        <f t="shared" si="284"/>
        <v>0</v>
      </c>
      <c r="DO41" s="313">
        <f>SUM(DC41:DN41)</f>
        <v>0</v>
      </c>
      <c r="DP41" s="312">
        <f aca="true" t="shared" si="285" ref="DP41:EA41">IF(DO44&lt;1,0,DO44*$A$5)</f>
        <v>0</v>
      </c>
      <c r="DQ41" s="312">
        <f t="shared" si="285"/>
        <v>0</v>
      </c>
      <c r="DR41" s="312">
        <f t="shared" si="285"/>
        <v>0</v>
      </c>
      <c r="DS41" s="312">
        <f t="shared" si="285"/>
        <v>0</v>
      </c>
      <c r="DT41" s="312">
        <f t="shared" si="285"/>
        <v>0</v>
      </c>
      <c r="DU41" s="312">
        <f t="shared" si="285"/>
        <v>0</v>
      </c>
      <c r="DV41" s="312">
        <f t="shared" si="285"/>
        <v>0</v>
      </c>
      <c r="DW41" s="312">
        <f t="shared" si="285"/>
        <v>0</v>
      </c>
      <c r="DX41" s="312">
        <f t="shared" si="285"/>
        <v>0</v>
      </c>
      <c r="DY41" s="312">
        <f t="shared" si="285"/>
        <v>0</v>
      </c>
      <c r="DZ41" s="312">
        <f t="shared" si="285"/>
        <v>0</v>
      </c>
      <c r="EA41" s="312">
        <f t="shared" si="285"/>
        <v>0</v>
      </c>
      <c r="EB41" s="313">
        <f>SUM(DP41:EA41)</f>
        <v>0</v>
      </c>
      <c r="EC41" s="312">
        <f aca="true" t="shared" si="286" ref="EC41:EN41">IF(EB44&lt;1,0,EB44*$A$5)</f>
        <v>0</v>
      </c>
      <c r="ED41" s="312">
        <f t="shared" si="286"/>
        <v>0</v>
      </c>
      <c r="EE41" s="312">
        <f t="shared" si="286"/>
        <v>0</v>
      </c>
      <c r="EF41" s="312">
        <f t="shared" si="286"/>
        <v>0</v>
      </c>
      <c r="EG41" s="312">
        <f t="shared" si="286"/>
        <v>0</v>
      </c>
      <c r="EH41" s="312">
        <f t="shared" si="286"/>
        <v>0</v>
      </c>
      <c r="EI41" s="312">
        <f t="shared" si="286"/>
        <v>0</v>
      </c>
      <c r="EJ41" s="312">
        <f t="shared" si="286"/>
        <v>0</v>
      </c>
      <c r="EK41" s="312">
        <f t="shared" si="286"/>
        <v>0</v>
      </c>
      <c r="EL41" s="312">
        <f t="shared" si="286"/>
        <v>0</v>
      </c>
      <c r="EM41" s="312">
        <f t="shared" si="286"/>
        <v>0</v>
      </c>
      <c r="EN41" s="312">
        <f t="shared" si="286"/>
        <v>0</v>
      </c>
      <c r="EO41" s="313">
        <f>SUM(EC41:EN41)</f>
        <v>0</v>
      </c>
    </row>
    <row r="42" spans="2:145" ht="12.75">
      <c r="B42" s="314" t="str">
        <f>Кредит!C62</f>
        <v>Главница - Евро</v>
      </c>
      <c r="C42" s="311" t="e">
        <f>IF($O$2&lt;Кредит!$B67,0,IF(C$3&lt;Кредит!$B68,0,Кредит!$B69/12))</f>
        <v>#DIV/0!</v>
      </c>
      <c r="D42" s="312">
        <f>IF(C44&lt;1,0,IF(C42=Кредит!$B69/12,Кредит!$B69/12,IF($O$2&lt;Кредит!$B67,0,IF(D$3&lt;Кредит!$B68,0,Кредит!$B69/12))))</f>
        <v>0</v>
      </c>
      <c r="E42" s="312">
        <f>IF(D44&lt;1,0,IF(D42=Кредит!$B69/12,Кредит!$B69/12,IF($O$2&lt;Кредит!$B67,0,IF(E$3&lt;Кредит!$B68,0,Кредит!$B69/12))))</f>
        <v>0</v>
      </c>
      <c r="F42" s="312">
        <f>IF(E44&lt;1,0,IF(E42=Кредит!$B69/12,Кредит!$B69/12,IF($O$2&lt;Кредит!$B67,0,IF(F$3&lt;Кредит!$B68,0,Кредит!$B69/12))))</f>
        <v>0</v>
      </c>
      <c r="G42" s="312">
        <f>IF(F44&lt;1,0,IF(F42=Кредит!$B69/12,Кредит!$B69/12,IF($O$2&lt;Кредит!$B67,0,IF(G$3&lt;Кредит!$B68,0,Кредит!$B69/12))))</f>
        <v>0</v>
      </c>
      <c r="H42" s="312">
        <f>IF(G44&lt;1,0,IF(G42=Кредит!$B69/12,Кредит!$B69/12,IF($O$2&lt;Кредит!$B67,0,IF(H$3&lt;Кредит!$B68,0,Кредит!$B69/12))))</f>
        <v>0</v>
      </c>
      <c r="I42" s="312">
        <f>IF(H44&lt;1,0,IF(H42=Кредит!$B69/12,Кредит!$B69/12,IF($O$2&lt;Кредит!$B67,0,IF(I$3&lt;Кредит!$B68,0,Кредит!$B69/12))))</f>
        <v>0</v>
      </c>
      <c r="J42" s="312">
        <f>IF(I44&lt;1,0,IF(I42=Кредит!$B69/12,Кредит!$B69/12,IF($O$2&lt;Кредит!$B67,0,IF(J$3&lt;Кредит!$B68,0,Кредит!$B69/12))))</f>
        <v>0</v>
      </c>
      <c r="K42" s="312">
        <f>IF(J44&lt;1,0,IF(J42=Кредит!$B69/12,Кредит!$B69/12,IF($O$2&lt;Кредит!$B67,0,IF(K$3&lt;Кредит!$B68,0,Кредит!$B69/12))))</f>
        <v>0</v>
      </c>
      <c r="L42" s="312">
        <f>IF(K44&lt;1,0,IF(K42=Кредит!$B69/12,Кредит!$B69/12,IF($O$2&lt;Кредит!$B67,0,IF(L$3&lt;Кредит!$B68,0,Кредит!$B69/12))))</f>
        <v>0</v>
      </c>
      <c r="M42" s="312">
        <f>IF(L44&lt;1,0,IF(L42=Кредит!$B69/12,Кредит!$B69/12,IF($O$2&lt;Кредит!$B67,0,IF(M$3&lt;Кредит!$B68,0,Кредит!$B69/12))))</f>
        <v>0</v>
      </c>
      <c r="N42" s="312">
        <f>IF(M44&lt;1,0,IF(M42=Кредит!$B69/12,Кредит!$B69/12,IF($O$2&lt;Кредит!$B67,0,IF(N$3&lt;Кредит!$B68,0,Кредит!$B69/12))))</f>
        <v>0</v>
      </c>
      <c r="O42" s="313" t="e">
        <f>SUM(C42:N42)</f>
        <v>#DIV/0!</v>
      </c>
      <c r="P42" s="312">
        <f>IF(O44&lt;1,0,IF(N42=Кредит!$B69/12,Кредит!$B69/12,IF($AB$2&lt;Кредит!$B67,0,IF(P$3&lt;Кредит!$B68,0,Кредит!$B69/12))))</f>
        <v>0</v>
      </c>
      <c r="Q42" s="312">
        <f>IF(P44&lt;1,0,IF(P42=Кредит!$B69/12,Кредит!$B69/12,IF($AB$2&lt;Кредит!$B67,0,IF(Q$3&lt;Кредит!$B68,0,Кредит!$B69/12))))</f>
        <v>0</v>
      </c>
      <c r="R42" s="312">
        <f>IF(Q44&lt;1,0,IF(Q42=Кредит!$B69/12,Кредит!$B69/12,IF($AB$2&lt;Кредит!$B67,0,IF(R$3&lt;Кредит!$B68,0,Кредит!$B69/12))))</f>
        <v>0</v>
      </c>
      <c r="S42" s="312">
        <f>IF(R44&lt;1,0,IF(R42=Кредит!$B69/12,Кредит!$B69/12,IF($AB$2&lt;Кредит!$B67,0,IF(S$3&lt;Кредит!$B68,0,Кредит!$B69/12))))</f>
        <v>0</v>
      </c>
      <c r="T42" s="312">
        <f>IF(S44&lt;1,0,IF(S42=Кредит!$B69/12,Кредит!$B69/12,IF($AB$2&lt;Кредит!$B67,0,IF(T$3&lt;Кредит!$B68,0,Кредит!$B69/12))))</f>
        <v>0</v>
      </c>
      <c r="U42" s="312">
        <f>IF(T44&lt;1,0,IF(T42=Кредит!$B69/12,Кредит!$B69/12,IF($AB$2&lt;Кредит!$B67,0,IF(U$3&lt;Кредит!$B68,0,Кредит!$B69/12))))</f>
        <v>0</v>
      </c>
      <c r="V42" s="312">
        <f>IF(U44&lt;1,0,IF(U42=Кредит!$B69/12,Кредит!$B69/12,IF($AB$2&lt;Кредит!$B67,0,IF(V$3&lt;Кредит!$B68,0,Кредит!$B69/12))))</f>
        <v>0</v>
      </c>
      <c r="W42" s="312">
        <f>IF(V44&lt;1,0,IF(V42=Кредит!$B69/12,Кредит!$B69/12,IF($AB$2&lt;Кредит!$B67,0,IF(W$3&lt;Кредит!$B68,0,Кредит!$B69/12))))</f>
        <v>0</v>
      </c>
      <c r="X42" s="312">
        <f>IF(W44&lt;1,0,IF(W42=Кредит!$B69/12,Кредит!$B69/12,IF($AB$2&lt;Кредит!$B67,0,IF(X$3&lt;Кредит!$B68,0,Кредит!$B69/12))))</f>
        <v>0</v>
      </c>
      <c r="Y42" s="312">
        <f>IF(X44&lt;1,0,IF(X42=Кредит!$B69/12,Кредит!$B69/12,IF($AB$2&lt;Кредит!$B67,0,IF(Y$3&lt;Кредит!$B68,0,Кредит!$B69/12))))</f>
        <v>0</v>
      </c>
      <c r="Z42" s="312">
        <f>IF(Y44&lt;1,0,IF(Y42=Кредит!$B69/12,Кредит!$B69/12,IF($AB$2&lt;Кредит!$B67,0,IF(Z$3&lt;Кредит!$B68,0,Кредит!$B69/12))))</f>
        <v>0</v>
      </c>
      <c r="AA42" s="312">
        <f>IF(Z44&lt;1,0,IF(Z42=Кредит!$B69/12,Кредит!$B69/12,IF($AB$2&lt;Кредит!$B67,0,IF(AA$3&lt;Кредит!$B68,0,Кредит!$B69/12))))</f>
        <v>0</v>
      </c>
      <c r="AB42" s="313">
        <f>SUM(P42:AA42)</f>
        <v>0</v>
      </c>
      <c r="AC42" s="312">
        <f>IF(AB44&lt;1,0,IF(AA42=Кредит!$B69/12,Кредит!$B69/12,IF($AO$2&lt;Кредит!$B67,0,IF(AC$3&lt;Кредит!$B68,0,Кредит!$B69/12))))</f>
        <v>0</v>
      </c>
      <c r="AD42" s="312">
        <f>IF(AC44&lt;1,0,IF(AC42=Кредит!$B69/12,Кредит!$B69/12,IF($AO$2&lt;Кредит!$B67,0,IF(AD$3&lt;Кредит!$B68,0,Кредит!$B69/12))))</f>
        <v>0</v>
      </c>
      <c r="AE42" s="312">
        <f>IF(AD44&lt;1,0,IF(AD42=Кредит!$B69/12,Кредит!$B69/12,IF($AO$2&lt;Кредит!$B67,0,IF(AE$3&lt;Кредит!$B68,0,Кредит!$B69/12))))</f>
        <v>0</v>
      </c>
      <c r="AF42" s="312">
        <f>IF(AE44&lt;1,0,IF(AE42=Кредит!$B69/12,Кредит!$B69/12,IF($AO$2&lt;Кредит!$B67,0,IF(AF$3&lt;Кредит!$B68,0,Кредит!$B69/12))))</f>
        <v>0</v>
      </c>
      <c r="AG42" s="312">
        <f>IF(AF44&lt;1,0,IF(AF42=Кредит!$B69/12,Кредит!$B69/12,IF($AO$2&lt;Кредит!$B67,0,IF(AG$3&lt;Кредит!$B68,0,Кредит!$B69/12))))</f>
        <v>0</v>
      </c>
      <c r="AH42" s="312">
        <f>IF(AG44&lt;1,0,IF(AG42=Кредит!$B69/12,Кредит!$B69/12,IF($AO$2&lt;Кредит!$B67,0,IF(AH$3&lt;Кредит!$B68,0,Кредит!$B69/12))))</f>
        <v>0</v>
      </c>
      <c r="AI42" s="312">
        <f>IF(AH44&lt;1,0,IF(AH42=Кредит!$B69/12,Кредит!$B69/12,IF($AO$2&lt;Кредит!$B67,0,IF(AI$3&lt;Кредит!$B68,0,Кредит!$B69/12))))</f>
        <v>0</v>
      </c>
      <c r="AJ42" s="312">
        <f>IF(AI44&lt;1,0,IF(AI42=Кредит!$B69/12,Кредит!$B69/12,IF($AO$2&lt;Кредит!$B67,0,IF(AJ$3&lt;Кредит!$B68,0,Кредит!$B69/12))))</f>
        <v>0</v>
      </c>
      <c r="AK42" s="312">
        <f>IF(AJ44&lt;1,0,IF(AJ42=Кредит!$B69/12,Кредит!$B69/12,IF($AO$2&lt;Кредит!$B67,0,IF(AK$3&lt;Кредит!$B68,0,Кредит!$B69/12))))</f>
        <v>0</v>
      </c>
      <c r="AL42" s="312">
        <f>IF(AK44&lt;1,0,IF(AK42=Кредит!$B69/12,Кредит!$B69/12,IF($AO$2&lt;Кредит!$B67,0,IF(AL$3&lt;Кредит!$B68,0,Кредит!$B69/12))))</f>
        <v>0</v>
      </c>
      <c r="AM42" s="312">
        <f>IF(AL44&lt;1,0,IF(AL42=Кредит!$B69/12,Кредит!$B69/12,IF($AO$2&lt;Кредит!$B67,0,IF(AM$3&lt;Кредит!$B68,0,Кредит!$B69/12))))</f>
        <v>0</v>
      </c>
      <c r="AN42" s="312">
        <f>IF(AM44&lt;1,0,IF(AM42=Кредит!$B69/12,Кредит!$B69/12,IF($AO$2&lt;Кредит!$B67,0,IF(AN$3&lt;Кредит!$B68,0,Кредит!$B69/12))))</f>
        <v>0</v>
      </c>
      <c r="AO42" s="313">
        <f>SUM(AC42:AN42)</f>
        <v>0</v>
      </c>
      <c r="AP42" s="312">
        <f>IF(AO44&lt;1,0,IF(AN42=Кредит!$B69/12,Кредит!$B69/12,IF($BB$2&lt;Кредит!$B67,0,IF(AP$3&lt;Кредит!$B68,0,Кредит!$B69/12))))</f>
        <v>0</v>
      </c>
      <c r="AQ42" s="312">
        <f>IF(AP44&lt;1,0,IF(AP42=Кредит!$B69/12,Кредит!$B69/12,IF($BB$2&lt;Кредит!$B67,0,IF(AQ$3&lt;Кредит!$B68,0,Кредит!$B69/12))))</f>
        <v>0</v>
      </c>
      <c r="AR42" s="312">
        <f>IF(AQ44&lt;1,0,IF(AQ42=Кредит!$B69/12,Кредит!$B69/12,IF($BB$2&lt;Кредит!$B67,0,IF(AR$3&lt;Кредит!$B68,0,Кредит!$B69/12))))</f>
        <v>0</v>
      </c>
      <c r="AS42" s="312">
        <f>IF(AR44&lt;1,0,IF(AR42=Кредит!$B69/12,Кредит!$B69/12,IF($BB$2&lt;Кредит!$B67,0,IF(AS$3&lt;Кредит!$B68,0,Кредит!$B69/12))))</f>
        <v>0</v>
      </c>
      <c r="AT42" s="312">
        <f>IF(AS44&lt;1,0,IF(AS42=Кредит!$B69/12,Кредит!$B69/12,IF($BB$2&lt;Кредит!$B67,0,IF(AT$3&lt;Кредит!$B68,0,Кредит!$B69/12))))</f>
        <v>0</v>
      </c>
      <c r="AU42" s="312">
        <f>IF(AT44&lt;1,0,IF(AT42=Кредит!$B69/12,Кредит!$B69/12,IF($BB$2&lt;Кредит!$B67,0,IF(AU$3&lt;Кредит!$B68,0,Кредит!$B69/12))))</f>
        <v>0</v>
      </c>
      <c r="AV42" s="312">
        <f>IF(AU44&lt;1,0,IF(AU42=Кредит!$B69/12,Кредит!$B69/12,IF($BB$2&lt;Кредит!$B67,0,IF(AV$3&lt;Кредит!$B68,0,Кредит!$B69/12))))</f>
        <v>0</v>
      </c>
      <c r="AW42" s="312">
        <f>IF(AV44&lt;1,0,IF(AV42=Кредит!$B69/12,Кредит!$B69/12,IF($BB$2&lt;Кредит!$B67,0,IF(AW$3&lt;Кредит!$B68,0,Кредит!$B69/12))))</f>
        <v>0</v>
      </c>
      <c r="AX42" s="312">
        <f>IF(AW44&lt;1,0,IF(AW42=Кредит!$B69/12,Кредит!$B69/12,IF($BB$2&lt;Кредит!$B67,0,IF(AX$3&lt;Кредит!$B68,0,Кредит!$B69/12))))</f>
        <v>0</v>
      </c>
      <c r="AY42" s="312">
        <f>IF(AX44&lt;1,0,IF(AX42=Кредит!$B69/12,Кредит!$B69/12,IF($BB$2&lt;Кредит!$B67,0,IF(AY$3&lt;Кредит!$B68,0,Кредит!$B69/12))))</f>
        <v>0</v>
      </c>
      <c r="AZ42" s="312">
        <f>IF(AY44&lt;1,0,IF(AY42=Кредит!$B69/12,Кредит!$B69/12,IF($BB$2&lt;Кредит!$B67,0,IF(AZ$3&lt;Кредит!$B68,0,Кредит!$B69/12))))</f>
        <v>0</v>
      </c>
      <c r="BA42" s="312">
        <f>IF(AZ44&lt;1,0,IF(AZ42=Кредит!$B69/12,Кредит!$B69/12,IF($BB$2&lt;Кредит!$B67,0,IF(BA$3&lt;Кредит!$B68,0,Кредит!$B69/12))))</f>
        <v>0</v>
      </c>
      <c r="BB42" s="313">
        <f>SUM(AP42:BA42)</f>
        <v>0</v>
      </c>
      <c r="BC42" s="312">
        <f>IF(BB44&lt;1,0,IF(BA42=Кредит!$B69/12,Кредит!$B69/12,IF($BO$2&lt;Кредит!$B67,0,IF(BC$3&lt;Кредит!$B68,0,Кредит!$B69/12))))</f>
        <v>0</v>
      </c>
      <c r="BD42" s="312">
        <f>IF(BC44&lt;1,0,IF(BC42=Кредит!$B69/12,Кредит!$B69/12,IF($BO$2&lt;Кредит!$B67,0,IF(BD$3&lt;Кредит!$B68,0,Кредит!$B69/12))))</f>
        <v>0</v>
      </c>
      <c r="BE42" s="312">
        <f>IF(BD44&lt;1,0,IF(BD42=Кредит!$B69/12,Кредит!$B69/12,IF($BO$2&lt;Кредит!$B67,0,IF(BE$3&lt;Кредит!$B68,0,Кредит!$B69/12))))</f>
        <v>0</v>
      </c>
      <c r="BF42" s="312">
        <f>IF(BE44&lt;1,0,IF(BE42=Кредит!$B69/12,Кредит!$B69/12,IF($BO$2&lt;Кредит!$B67,0,IF(BF$3&lt;Кредит!$B68,0,Кредит!$B69/12))))</f>
        <v>0</v>
      </c>
      <c r="BG42" s="312">
        <f>IF(BF44&lt;1,0,IF(BF42=Кредит!$B69/12,Кредит!$B69/12,IF($BO$2&lt;Кредит!$B67,0,IF(BG$3&lt;Кредит!$B68,0,Кредит!$B69/12))))</f>
        <v>0</v>
      </c>
      <c r="BH42" s="312">
        <f>IF(BG44&lt;1,0,IF(BG42=Кредит!$B69/12,Кредит!$B69/12,IF($BO$2&lt;Кредит!$B67,0,IF(BH$3&lt;Кредит!$B68,0,Кредит!$B69/12))))</f>
        <v>0</v>
      </c>
      <c r="BI42" s="312">
        <f>IF(BH44&lt;1,0,IF(BH42=Кредит!$B69/12,Кредит!$B69/12,IF($BO$2&lt;Кредит!$B67,0,IF(BI$3&lt;Кредит!$B68,0,Кредит!$B69/12))))</f>
        <v>0</v>
      </c>
      <c r="BJ42" s="312">
        <f>IF(BI44&lt;1,0,IF(BI42=Кредит!$B69/12,Кредит!$B69/12,IF($BO$2&lt;Кредит!$B67,0,IF(BJ$3&lt;Кредит!$B68,0,Кредит!$B69/12))))</f>
        <v>0</v>
      </c>
      <c r="BK42" s="312">
        <f>IF(BJ44&lt;1,0,IF(BJ42=Кредит!$B69/12,Кредит!$B69/12,IF($BO$2&lt;Кредит!$B67,0,IF(BK$3&lt;Кредит!$B68,0,Кредит!$B69/12))))</f>
        <v>0</v>
      </c>
      <c r="BL42" s="312">
        <f>IF(BK44&lt;1,0,IF(BK42=Кредит!$B69/12,Кредит!$B69/12,IF($BO$2&lt;Кредит!$B67,0,IF(BL$3&lt;Кредит!$B68,0,Кредит!$B69/12))))</f>
        <v>0</v>
      </c>
      <c r="BM42" s="312">
        <f>IF(BL44&lt;1,0,IF(BL42=Кредит!$B69/12,Кредит!$B69/12,IF($BO$2&lt;Кредит!$B67,0,IF(BM$3&lt;Кредит!$B68,0,Кредит!$B69/12))))</f>
        <v>0</v>
      </c>
      <c r="BN42" s="312">
        <f>IF(BM44&lt;1,0,IF(BM42=Кредит!$B69/12,Кредит!$B69/12,IF($BO$2&lt;Кредит!$B67,0,IF(BN$3&lt;Кредит!$B68,0,Кредит!$B69/12))))</f>
        <v>0</v>
      </c>
      <c r="BO42" s="313">
        <f>SUM(BC42:BN42)</f>
        <v>0</v>
      </c>
      <c r="BP42" s="312">
        <f>IF(BO44&lt;1,0,IF(BN42=Кредит!$B69/12,Кредит!$B69/12,IF($CB$2&lt;Кредит!$B67,0,IF(BP$3&lt;Кредит!$B68,0,Кредит!$B$17/12))))</f>
        <v>0</v>
      </c>
      <c r="BQ42" s="312">
        <f>IF(BP44&lt;1,0,IF(BP42=Кредит!$B69/12,Кредит!$B69/12,IF($CB$2&lt;Кредит!$B67,0,IF(BQ$3&lt;Кредит!$B68,0,Кредит!$B69/12))))</f>
        <v>0</v>
      </c>
      <c r="BR42" s="312">
        <f>IF(BQ44&lt;1,0,IF(BQ42=Кредит!$B69/12,Кредит!$B69/12,IF($CB$2&lt;Кредит!$B67,0,IF(BR$3&lt;Кредит!$B68,0,Кредит!$B69/12))))</f>
        <v>0</v>
      </c>
      <c r="BS42" s="312">
        <f>IF(BR44&lt;1,0,IF(BR42=Кредит!$B69/12,Кредит!$B69/12,IF($CB$2&lt;Кредит!$B67,0,IF(BS$3&lt;Кредит!$B68,0,Кредит!$B69/12))))</f>
        <v>0</v>
      </c>
      <c r="BT42" s="312">
        <f>IF(BS44&lt;1,0,IF(BS42=Кредит!$B69/12,Кредит!$B69/12,IF($CB$2&lt;Кредит!$B67,0,IF(BT$3&lt;Кредит!$B68,0,Кредит!$B69/12))))</f>
        <v>0</v>
      </c>
      <c r="BU42" s="312">
        <f>IF(BT44&lt;1,0,IF(BT42=Кредит!$B69/12,Кредит!$B69/12,IF($CB$2&lt;Кредит!$B67,0,IF(BU$3&lt;Кредит!$B68,0,Кредит!$B69/12))))</f>
        <v>0</v>
      </c>
      <c r="BV42" s="312">
        <f>IF(BU44&lt;1,0,IF(BU42=Кредит!$B69/12,Кредит!$B69/12,IF($CB$2&lt;Кредит!$B67,0,IF(BV$3&lt;Кредит!$B68,0,Кредит!$B69/12))))</f>
        <v>0</v>
      </c>
      <c r="BW42" s="312">
        <f>IF(BV44&lt;1,0,IF(BV42=Кредит!$B69/12,Кредит!$B69/12,IF($CB$2&lt;Кредит!$B67,0,IF(BW$3&lt;Кредит!$B68,0,Кредит!$B69/12))))</f>
        <v>0</v>
      </c>
      <c r="BX42" s="312">
        <f>IF(BW44&lt;1,0,IF(BW42=Кредит!$B69/12,Кредит!$B69/12,IF($CB$2&lt;Кредит!$B67,0,IF(BX$3&lt;Кредит!$B68,0,Кредит!$B69/12))))</f>
        <v>0</v>
      </c>
      <c r="BY42" s="312">
        <f>IF(BX44&lt;1,0,IF(BX42=Кредит!$B69/12,Кредит!$B69/12,IF($CB$2&lt;Кредит!$B67,0,IF(BY$3&lt;Кредит!$B68,0,Кредит!$B69/12))))</f>
        <v>0</v>
      </c>
      <c r="BZ42" s="312">
        <f>IF(BY44&lt;1,0,IF(BY42=Кредит!$B69/12,Кредит!$B69/12,IF($CB$2&lt;Кредит!$B67,0,IF(BZ$3&lt;Кредит!$B68,0,Кредит!$B69/12))))</f>
        <v>0</v>
      </c>
      <c r="CA42" s="312">
        <f>IF(BZ44&lt;1,0,IF(BZ42=Кредит!$B69/12,Кредит!$B69/12,IF($CB$2&lt;Кредит!$B67,0,IF(CA$3&lt;Кредит!$B68,0,Кредит!$B69/12))))</f>
        <v>0</v>
      </c>
      <c r="CB42" s="313">
        <f>SUM(BP42:CA42)</f>
        <v>0</v>
      </c>
      <c r="CC42" s="312">
        <f>IF(CB44&lt;1,0,IF(CA42=Кредит!$B69/12,Кредит!$B69/12,IF($CO$2&lt;Кредит!$B67,0,IF(CC$3&lt;Кредит!$B68,0,Кредит!$B69/12))))</f>
        <v>0</v>
      </c>
      <c r="CD42" s="312">
        <f>IF(CC44&lt;1,0,IF(CC42=Кредит!$B69/12,Кредит!$B69/12,IF($CO$2&lt;Кредит!$B67,0,IF(CD$3&lt;Кредит!$B68,0,Кредит!$B69/12))))</f>
        <v>0</v>
      </c>
      <c r="CE42" s="312">
        <f>IF(CD44&lt;1,0,IF(CD42=Кредит!$B69/12,Кредит!$B69/12,IF($CO$2&lt;Кредит!$B67,0,IF(CE$3&lt;Кредит!$B68,0,Кредит!$B69/12))))</f>
        <v>0</v>
      </c>
      <c r="CF42" s="312">
        <f>IF(CE44&lt;1,0,IF(CE42=Кредит!$B69/12,Кредит!$B69/12,IF($CO$2&lt;Кредит!$B67,0,IF(CF$3&lt;Кредит!$B68,0,Кредит!$B69/12))))</f>
        <v>0</v>
      </c>
      <c r="CG42" s="312">
        <f>IF(CF44&lt;1,0,IF(CF42=Кредит!$B69/12,Кредит!$B69/12,IF($CO$2&lt;Кредит!$B67,0,IF(CG$3&lt;Кредит!$B68,0,Кредит!$B69/12))))</f>
        <v>0</v>
      </c>
      <c r="CH42" s="312">
        <f>IF(CG44&lt;1,0,IF(CG42=Кредит!$B69/12,Кредит!$B69/12,IF($CO$2&lt;Кредит!$B67,0,IF(CH$3&lt;Кредит!$B68,0,Кредит!$B69/12))))</f>
        <v>0</v>
      </c>
      <c r="CI42" s="312">
        <f>IF(CH44&lt;1,0,IF(CH42=Кредит!$B69/12,Кредит!$B69/12,IF($CO$2&lt;Кредит!$B67,0,IF(CI$3&lt;Кредит!$B68,0,Кредит!$B69/12))))</f>
        <v>0</v>
      </c>
      <c r="CJ42" s="312">
        <f>IF(CI44&lt;1,0,IF(CI42=Кредит!$B69/12,Кредит!$B69/12,IF($CO$2&lt;Кредит!$B67,0,IF(CJ$3&lt;Кредит!$B68,0,Кредит!$B69/12))))</f>
        <v>0</v>
      </c>
      <c r="CK42" s="312">
        <f>IF(CJ44&lt;1,0,IF(CJ42=Кредит!$B69/12,Кредит!$B69/12,IF($CO$2&lt;Кредит!$B67,0,IF(CK$3&lt;Кредит!$B68,0,Кредит!$B69/12))))</f>
        <v>0</v>
      </c>
      <c r="CL42" s="312">
        <f>IF(CK44&lt;1,0,IF(CK42=Кредит!$B69/12,Кредит!$B69/12,IF($CO$2&lt;Кредит!$B67,0,IF(CL$3&lt;Кредит!$B68,0,Кредит!$B69/12))))</f>
        <v>0</v>
      </c>
      <c r="CM42" s="312">
        <f>IF(CL44&lt;1,0,IF(CL42=Кредит!$B69/12,Кредит!$B69/12,IF($CO$2&lt;Кредит!$B67,0,IF(CM$3&lt;Кредит!$B68,0,Кредит!$B69/12))))</f>
        <v>0</v>
      </c>
      <c r="CN42" s="312">
        <f>IF(CM44&lt;1,0,IF(CM42=Кредит!$B69/12,Кредит!$B69/12,IF($CO$2&lt;Кредит!$B67,0,IF(CN$3&lt;Кредит!$B68,0,Кредит!$B69/12))))</f>
        <v>0</v>
      </c>
      <c r="CO42" s="313">
        <f>SUM(CC42:CN42)</f>
        <v>0</v>
      </c>
      <c r="CP42" s="312">
        <f>IF(CO44&lt;1,0,IF(CN42=Кредит!$B69/12,Кредит!$B69/12,IF($DB$2&lt;Кредит!$B67,0,IF(CP$3&lt;Кредит!$B68,0,Кредит!$B69/12))))</f>
        <v>0</v>
      </c>
      <c r="CQ42" s="312">
        <f>IF(CP44&lt;1,0,IF(CP42=Кредит!$B69/12,Кредит!$B69/12,IF($DB$2&lt;Кредит!$B67,0,IF(CQ$3&lt;Кредит!$B68,0,Кредит!$B69/12))))</f>
        <v>0</v>
      </c>
      <c r="CR42" s="312">
        <f>IF(CQ44&lt;1,0,IF(CQ42=Кредит!$B69/12,Кредит!$B69/12,IF($DB$2&lt;Кредит!$B67,0,IF(CR$3&lt;Кредит!$B68,0,Кредит!$B69/12))))</f>
        <v>0</v>
      </c>
      <c r="CS42" s="312">
        <f>IF(CR44&lt;1,0,IF(CR42=Кредит!$B69/12,Кредит!$B69/12,IF($DB$2&lt;Кредит!$B67,0,IF(CS$3&lt;Кредит!$B68,0,Кредит!$B69/12))))</f>
        <v>0</v>
      </c>
      <c r="CT42" s="312">
        <f>IF(CS44&lt;1,0,IF(CS42=Кредит!$B69/12,Кредит!$B69/12,IF($DB$2&lt;Кредит!$B67,0,IF(CT$3&lt;Кредит!$B68,0,Кредит!$B69/12))))</f>
        <v>0</v>
      </c>
      <c r="CU42" s="312">
        <f>IF(CT44&lt;1,0,IF(CT42=Кредит!$B69/12,Кредит!$B69/12,IF($DB$2&lt;Кредит!$B67,0,IF(CU$3&lt;Кредит!$B68,0,Кредит!$B69/12))))</f>
        <v>0</v>
      </c>
      <c r="CV42" s="312">
        <f>IF(CU44&lt;1,0,IF(CU42=Кредит!$B69/12,Кредит!$B69/12,IF($DB$2&lt;Кредит!$B67,0,IF(CV$3&lt;Кредит!$B68,0,Кредит!$B69/12))))</f>
        <v>0</v>
      </c>
      <c r="CW42" s="312">
        <f>IF(CV44&lt;1,0,IF(CV42=Кредит!$B69/12,Кредит!$B69/12,IF($DB$2&lt;Кредит!$B67,0,IF(CW$3&lt;Кредит!$B68,0,Кредит!$B69/12))))</f>
        <v>0</v>
      </c>
      <c r="CX42" s="312">
        <f>IF(CW44&lt;1,0,IF(CW42=Кредит!$B69/12,Кредит!$B69/12,IF($DB$2&lt;Кредит!$B67,0,IF(CX$3&lt;Кредит!$B68,0,Кредит!$B69/12))))</f>
        <v>0</v>
      </c>
      <c r="CY42" s="312">
        <f>IF(CX44&lt;1,0,IF(CX42=Кредит!$B69/12,Кредит!$B69/12,IF($DB$2&lt;Кредит!$B67,0,IF(CY$3&lt;Кредит!$B68,0,Кредит!$B69/12))))</f>
        <v>0</v>
      </c>
      <c r="CZ42" s="312">
        <f>IF(CY44&lt;1,0,IF(CY42=Кредит!$B69/12,Кредит!$B69/12,IF($DB$2&lt;Кредит!$B67,0,IF(CZ$3&lt;Кредит!$B68,0,Кредит!$B69/12))))</f>
        <v>0</v>
      </c>
      <c r="DA42" s="312">
        <f>IF(CZ44&lt;1,0,IF(CZ42=Кредит!$B69/12,Кредит!$B69/12,IF($DB$2&lt;Кредит!$B67,0,IF(DA$3&lt;Кредит!$B68,0,Кредит!$B69/12))))</f>
        <v>0</v>
      </c>
      <c r="DB42" s="313">
        <f>SUM(CP42:DA42)</f>
        <v>0</v>
      </c>
      <c r="DC42" s="312">
        <f>IF(DB44&lt;1,0,IF(DA42=Кредит!$B69/12,Кредит!$B69/12,IF($DO$2&lt;Кредит!$B67,0,IF(DC$3&lt;Кредит!$B68,0,Кредит!$B69/12))))</f>
        <v>0</v>
      </c>
      <c r="DD42" s="312">
        <f>IF(DC44&lt;1,0,IF(DC42=Кредит!$B69/12,Кредит!$B69/12,IF($DO$2&lt;Кредит!$B67,0,IF(DD$3&lt;Кредит!$B68,0,Кредит!$B69/12))))</f>
        <v>0</v>
      </c>
      <c r="DE42" s="312">
        <f>IF(DD44&lt;1,0,IF(DD42=Кредит!$B69/12,Кредит!$B69/12,IF($DO$2&lt;Кредит!$B67,0,IF(DE$3&lt;Кредит!$B68,0,Кредит!$B69/12))))</f>
        <v>0</v>
      </c>
      <c r="DF42" s="312">
        <f>IF(DE44&lt;1,0,IF(DE42=Кредит!$B69/12,Кредит!$B69/12,IF($DO$2&lt;Кредит!$B67,0,IF(DF$3&lt;Кредит!$B68,0,Кредит!$B69/12))))</f>
        <v>0</v>
      </c>
      <c r="DG42" s="312">
        <f>IF(DF44&lt;1,0,IF(DF42=Кредит!$B69/12,Кредит!$B69/12,IF($DO$2&lt;Кредит!$B67,0,IF(DG$3&lt;Кредит!$B68,0,Кредит!$B69/12))))</f>
        <v>0</v>
      </c>
      <c r="DH42" s="312">
        <f>IF(DG44&lt;1,0,IF(DG42=Кредит!$B69/12,Кредит!$B69/12,IF($DO$2&lt;Кредит!$B67,0,IF(DH$3&lt;Кредит!$B68,0,Кредит!$B69/12))))</f>
        <v>0</v>
      </c>
      <c r="DI42" s="312">
        <f>IF(DH44&lt;1,0,IF(DH42=Кредит!$B69/12,Кредит!$B69/12,IF($DO$2&lt;Кредит!$B67,0,IF(DI$3&lt;Кредит!$B68,0,Кредит!$B69/12))))</f>
        <v>0</v>
      </c>
      <c r="DJ42" s="312">
        <f>IF(DI44&lt;1,0,IF(DI42=Кредит!$B69/12,Кредит!$B69/12,IF($DO$2&lt;Кредит!$B67,0,IF(DJ$3&lt;Кредит!$B68,0,Кредит!$B69/12))))</f>
        <v>0</v>
      </c>
      <c r="DK42" s="312">
        <f>IF(DJ44&lt;1,0,IF(DJ42=Кредит!$B69/12,Кредит!$B69/12,IF($DO$2&lt;Кредит!$B67,0,IF(DK$3&lt;Кредит!$B68,0,Кредит!$B69/12))))</f>
        <v>0</v>
      </c>
      <c r="DL42" s="312">
        <f>IF(DK44&lt;1,0,IF(DK42=Кредит!$B69/12,Кредит!$B69/12,IF($DO$2&lt;Кредит!$B67,0,IF(DL$3&lt;Кредит!$B68,0,Кредит!$B69/12))))</f>
        <v>0</v>
      </c>
      <c r="DM42" s="312">
        <f>IF(DL44&lt;1,0,IF(DL42=Кредит!$B69/12,Кредит!$B69/12,IF($DO$2&lt;Кредит!$B67,0,IF(DM$3&lt;Кредит!$B68,0,Кредит!$B69/12))))</f>
        <v>0</v>
      </c>
      <c r="DN42" s="312">
        <f>IF(DM44&lt;1,0,IF(DM42=Кредит!$B69/12,Кредит!$B69/12,IF($DO$2&lt;Кредит!$B67,0,IF(DN$3&lt;Кредит!$B68,0,Кредит!$B69/12))))</f>
        <v>0</v>
      </c>
      <c r="DO42" s="313">
        <f>SUM(DC42:DN42)</f>
        <v>0</v>
      </c>
      <c r="DP42" s="312">
        <f>IF(DO44&lt;1,0,IF(DN42=Кредит!$B69/12,Кредит!$B69/12,IF($EB$2&lt;Кредит!$B67,0,IF(DP$3&lt;Кредит!$B68,0,Кредит!$B69/12))))</f>
        <v>0</v>
      </c>
      <c r="DQ42" s="312">
        <f>IF(DP44&lt;1,0,IF(DP42=Кредит!$B69/12,Кредит!$B69/12,IF($EB$2&lt;Кредит!$B67,0,IF(DQ$3&lt;Кредит!$B68,0,Кредит!$B69/12))))</f>
        <v>0</v>
      </c>
      <c r="DR42" s="312">
        <f>IF(DQ44&lt;1,0,IF(DQ42=Кредит!$B69/12,Кредит!$B69/12,IF($EB$2&lt;Кредит!$B67,0,IF(DR$3&lt;Кредит!$B68,0,Кредит!$B69/12))))</f>
        <v>0</v>
      </c>
      <c r="DS42" s="312">
        <f>IF(DR44&lt;1,0,IF(DR42=Кредит!$B69/12,Кредит!$B69/12,IF($EB$2&lt;Кредит!$B67,0,IF(DS$3&lt;Кредит!$B68,0,Кредит!$B69/12))))</f>
        <v>0</v>
      </c>
      <c r="DT42" s="312">
        <f>IF(DS44&lt;1,0,IF(DS42=Кредит!$B69/12,Кредит!$B69/12,IF($EB$2&lt;Кредит!$B67,0,IF(DT$3&lt;Кредит!$B68,0,Кредит!$B69/12))))</f>
        <v>0</v>
      </c>
      <c r="DU42" s="312">
        <f>IF(DT44&lt;1,0,IF(DT42=Кредит!$B69/12,Кредит!$B69/12,IF($EB$2&lt;Кредит!$B67,0,IF(DU$3&lt;Кредит!$B68,0,Кредит!$B69/12))))</f>
        <v>0</v>
      </c>
      <c r="DV42" s="312">
        <f>IF(DU44&lt;1,0,IF(DU42=Кредит!$B69/12,Кредит!$B69/12,IF($EB$2&lt;Кредит!$B67,0,IF(DV$3&lt;Кредит!$B68,0,Кредит!$B69/12))))</f>
        <v>0</v>
      </c>
      <c r="DW42" s="312">
        <f>IF(DV44&lt;1,0,IF(DV42=Кредит!$B69/12,Кредит!$B69/12,IF($EB$2&lt;Кредит!$B67,0,IF(DW$3&lt;Кредит!$B68,0,Кредит!$B69/12))))</f>
        <v>0</v>
      </c>
      <c r="DX42" s="312">
        <f>IF(DW44&lt;1,0,IF(DW42=Кредит!$B69/12,Кредит!$B69/12,IF($EB$2&lt;Кредит!$B67,0,IF(DX$3&lt;Кредит!$B68,0,Кредит!$B69/12))))</f>
        <v>0</v>
      </c>
      <c r="DY42" s="312">
        <f>IF(DX44&lt;1,0,IF(DX42=Кредит!$B69/12,Кредит!$B69/12,IF($EB$2&lt;Кредит!$B67,0,IF(DY$3&lt;Кредит!$B68,0,Кредит!$B69/12))))</f>
        <v>0</v>
      </c>
      <c r="DZ42" s="312">
        <f>IF(DY44&lt;1,0,IF(DY42=Кредит!$B69/12,Кредит!$B69/12,IF($EB$2&lt;Кредит!$B67,0,IF(DZ$3&lt;Кредит!$B68,0,Кредит!$B69/12))))</f>
        <v>0</v>
      </c>
      <c r="EA42" s="312">
        <f>IF(DZ44&lt;1,0,IF(DZ42=Кредит!$B69/12,Кредит!$B69/12,IF($EB$2&lt;Кредит!$B67,0,IF(EA$3&lt;Кредит!$B68,0,Кредит!$B69/12))))</f>
        <v>0</v>
      </c>
      <c r="EB42" s="313">
        <f>SUM(DP42:EA42)</f>
        <v>0</v>
      </c>
      <c r="EC42" s="312">
        <f>IF(EB44&lt;1,0,IF(EA42=Кредит!$B69/12,Кредит!$B69/12,IF($EO$2&lt;Кредит!$B67,0,IF(EC$3&lt;Кредит!$B68,0,Кредит!$B69/12))))</f>
        <v>0</v>
      </c>
      <c r="ED42" s="312">
        <f>IF(EC44&lt;1,0,IF(EC42=Кредит!$B69/12,Кредит!$B69/12,IF($EO$2&lt;Кредит!$B67,0,IF(ED$3&lt;Кредит!$B68,0,Кредит!$B69/12))))</f>
        <v>0</v>
      </c>
      <c r="EE42" s="312">
        <f>IF(ED44&lt;1,0,IF(ED42=Кредит!$B69/12,Кредит!$B69/12,IF($EO$2&lt;Кредит!$B67,0,IF(EE$3&lt;Кредит!$B68,0,Кредит!$B69/12))))</f>
        <v>0</v>
      </c>
      <c r="EF42" s="312">
        <f>IF(EE44&lt;1,0,IF(EE42=Кредит!$B69/12,Кредит!$B69/12,IF($EO$2&lt;Кредит!$B67,0,IF(EF$3&lt;Кредит!$B68,0,Кредит!$B69/12))))</f>
        <v>0</v>
      </c>
      <c r="EG42" s="312">
        <f>IF(EF44&lt;1,0,IF(EF42=Кредит!$B69/12,Кредит!$B69/12,IF($EO$2&lt;Кредит!$B67,0,IF(EG$3&lt;Кредит!$B68,0,Кредит!$B69/12))))</f>
        <v>0</v>
      </c>
      <c r="EH42" s="312">
        <f>IF(EG44&lt;1,0,IF(EG42=Кредит!$B69/12,Кредит!$B69/12,IF($EO$2&lt;Кредит!$B67,0,IF(EH$3&lt;Кредит!$B68,0,Кредит!$B69/12))))</f>
        <v>0</v>
      </c>
      <c r="EI42" s="312">
        <f>IF(EH44&lt;1,0,IF(EH42=Кредит!$B69/12,Кредит!$B69/12,IF($EO$2&lt;Кредит!$B67,0,IF(EI$3&lt;Кредит!$B68,0,Кредит!$B69/12))))</f>
        <v>0</v>
      </c>
      <c r="EJ42" s="312">
        <f>IF(EI44&lt;1,0,IF(EI42=Кредит!$B69/12,Кредит!$B69/12,IF($EO$2&lt;Кредит!$B67,0,IF(EJ$3&lt;Кредит!$B68,0,Кредит!$B69/12))))</f>
        <v>0</v>
      </c>
      <c r="EK42" s="312">
        <f>IF(EJ44&lt;1,0,IF(EJ42=Кредит!$B69/12,Кредит!$B69/12,IF($EO$2&lt;Кредит!$B67,0,IF(EK$3&lt;Кредит!$B68,0,Кредит!$B69/12))))</f>
        <v>0</v>
      </c>
      <c r="EL42" s="312">
        <f>IF(EK44&lt;1,0,IF(EK42=Кредит!$B69/12,Кредит!$B69/12,IF($EO$2&lt;Кредит!$B67,0,IF(EL$3&lt;Кредит!$B68,0,Кредит!$B69/12))))</f>
        <v>0</v>
      </c>
      <c r="EM42" s="312">
        <f>IF(EL44&lt;1,0,IF(EL42=Кредит!$B69/12,Кредит!$B69/12,IF($EO$2&lt;Кредит!$B67,0,IF(EM$3&lt;Кредит!$B68,0,Кредит!$B69/12))))</f>
        <v>0</v>
      </c>
      <c r="EN42" s="312">
        <f>IF(EM44&lt;1,0,IF(EM42=Кредит!$B69/12,Кредит!$B69/12,IF($EO$2&lt;Кредит!$B67,0,IF(EN$3&lt;Кредит!$B68,0,Кредит!$B69/12))))</f>
        <v>0</v>
      </c>
      <c r="EO42" s="313">
        <f>SUM(EC42:EN42)</f>
        <v>0</v>
      </c>
    </row>
    <row r="43" spans="2:145" ht="12.75">
      <c r="B43" s="310" t="str">
        <f>Кредит!C63</f>
        <v>Сервисирање дуга - Евро</v>
      </c>
      <c r="C43" s="311" t="e">
        <f aca="true" t="shared" si="287" ref="C43:N43">C41+C42</f>
        <v>#DIV/0!</v>
      </c>
      <c r="D43" s="312">
        <f t="shared" si="287"/>
        <v>0</v>
      </c>
      <c r="E43" s="312">
        <f t="shared" si="287"/>
        <v>0</v>
      </c>
      <c r="F43" s="312">
        <f t="shared" si="287"/>
        <v>0</v>
      </c>
      <c r="G43" s="312">
        <f t="shared" si="287"/>
        <v>0</v>
      </c>
      <c r="H43" s="312">
        <f t="shared" si="287"/>
        <v>0</v>
      </c>
      <c r="I43" s="312">
        <f t="shared" si="287"/>
        <v>0</v>
      </c>
      <c r="J43" s="312">
        <f t="shared" si="287"/>
        <v>0</v>
      </c>
      <c r="K43" s="312">
        <f t="shared" si="287"/>
        <v>0</v>
      </c>
      <c r="L43" s="312">
        <f t="shared" si="287"/>
        <v>0</v>
      </c>
      <c r="M43" s="312">
        <f t="shared" si="287"/>
        <v>0</v>
      </c>
      <c r="N43" s="312">
        <f t="shared" si="287"/>
        <v>0</v>
      </c>
      <c r="O43" s="313" t="e">
        <f>SUM(C43:N43)</f>
        <v>#DIV/0!</v>
      </c>
      <c r="P43" s="312">
        <f aca="true" t="shared" si="288" ref="P43:AA43">P41+P42</f>
        <v>0</v>
      </c>
      <c r="Q43" s="312">
        <f t="shared" si="288"/>
        <v>0</v>
      </c>
      <c r="R43" s="312">
        <f t="shared" si="288"/>
        <v>0</v>
      </c>
      <c r="S43" s="312">
        <f t="shared" si="288"/>
        <v>0</v>
      </c>
      <c r="T43" s="312">
        <f t="shared" si="288"/>
        <v>0</v>
      </c>
      <c r="U43" s="312">
        <f t="shared" si="288"/>
        <v>0</v>
      </c>
      <c r="V43" s="312">
        <f t="shared" si="288"/>
        <v>0</v>
      </c>
      <c r="W43" s="312">
        <f t="shared" si="288"/>
        <v>0</v>
      </c>
      <c r="X43" s="312">
        <f t="shared" si="288"/>
        <v>0</v>
      </c>
      <c r="Y43" s="312">
        <f t="shared" si="288"/>
        <v>0</v>
      </c>
      <c r="Z43" s="312">
        <f t="shared" si="288"/>
        <v>0</v>
      </c>
      <c r="AA43" s="312">
        <f t="shared" si="288"/>
        <v>0</v>
      </c>
      <c r="AB43" s="313">
        <f>SUM(P43:AA43)</f>
        <v>0</v>
      </c>
      <c r="AC43" s="312">
        <f aca="true" t="shared" si="289" ref="AC43:AN43">AC41+AC42</f>
        <v>0</v>
      </c>
      <c r="AD43" s="312">
        <f t="shared" si="289"/>
        <v>0</v>
      </c>
      <c r="AE43" s="312">
        <f t="shared" si="289"/>
        <v>0</v>
      </c>
      <c r="AF43" s="312">
        <f t="shared" si="289"/>
        <v>0</v>
      </c>
      <c r="AG43" s="312">
        <f t="shared" si="289"/>
        <v>0</v>
      </c>
      <c r="AH43" s="312">
        <f t="shared" si="289"/>
        <v>0</v>
      </c>
      <c r="AI43" s="312">
        <f t="shared" si="289"/>
        <v>0</v>
      </c>
      <c r="AJ43" s="312">
        <f t="shared" si="289"/>
        <v>0</v>
      </c>
      <c r="AK43" s="312">
        <f t="shared" si="289"/>
        <v>0</v>
      </c>
      <c r="AL43" s="312">
        <f t="shared" si="289"/>
        <v>0</v>
      </c>
      <c r="AM43" s="312">
        <f t="shared" si="289"/>
        <v>0</v>
      </c>
      <c r="AN43" s="312">
        <f t="shared" si="289"/>
        <v>0</v>
      </c>
      <c r="AO43" s="313">
        <f>SUM(AC43:AN43)</f>
        <v>0</v>
      </c>
      <c r="AP43" s="312">
        <f aca="true" t="shared" si="290" ref="AP43:BA43">AP41+AP42</f>
        <v>0</v>
      </c>
      <c r="AQ43" s="312">
        <f t="shared" si="290"/>
        <v>0</v>
      </c>
      <c r="AR43" s="312">
        <f t="shared" si="290"/>
        <v>0</v>
      </c>
      <c r="AS43" s="312">
        <f t="shared" si="290"/>
        <v>0</v>
      </c>
      <c r="AT43" s="312">
        <f t="shared" si="290"/>
        <v>0</v>
      </c>
      <c r="AU43" s="312">
        <f t="shared" si="290"/>
        <v>0</v>
      </c>
      <c r="AV43" s="312">
        <f t="shared" si="290"/>
        <v>0</v>
      </c>
      <c r="AW43" s="312">
        <f t="shared" si="290"/>
        <v>0</v>
      </c>
      <c r="AX43" s="312">
        <f t="shared" si="290"/>
        <v>0</v>
      </c>
      <c r="AY43" s="312">
        <f t="shared" si="290"/>
        <v>0</v>
      </c>
      <c r="AZ43" s="312">
        <f t="shared" si="290"/>
        <v>0</v>
      </c>
      <c r="BA43" s="312">
        <f t="shared" si="290"/>
        <v>0</v>
      </c>
      <c r="BB43" s="313">
        <f>SUM(AP43:BA43)</f>
        <v>0</v>
      </c>
      <c r="BC43" s="312">
        <f aca="true" t="shared" si="291" ref="BC43:BN43">BC41+BC42</f>
        <v>0</v>
      </c>
      <c r="BD43" s="312">
        <f t="shared" si="291"/>
        <v>0</v>
      </c>
      <c r="BE43" s="312">
        <f t="shared" si="291"/>
        <v>0</v>
      </c>
      <c r="BF43" s="312">
        <f t="shared" si="291"/>
        <v>0</v>
      </c>
      <c r="BG43" s="312">
        <f t="shared" si="291"/>
        <v>0</v>
      </c>
      <c r="BH43" s="312">
        <f t="shared" si="291"/>
        <v>0</v>
      </c>
      <c r="BI43" s="312">
        <f t="shared" si="291"/>
        <v>0</v>
      </c>
      <c r="BJ43" s="312">
        <f t="shared" si="291"/>
        <v>0</v>
      </c>
      <c r="BK43" s="312">
        <f t="shared" si="291"/>
        <v>0</v>
      </c>
      <c r="BL43" s="312">
        <f t="shared" si="291"/>
        <v>0</v>
      </c>
      <c r="BM43" s="312">
        <f t="shared" si="291"/>
        <v>0</v>
      </c>
      <c r="BN43" s="312">
        <f t="shared" si="291"/>
        <v>0</v>
      </c>
      <c r="BO43" s="313">
        <f>SUM(BC43:BN43)</f>
        <v>0</v>
      </c>
      <c r="BP43" s="312">
        <f aca="true" t="shared" si="292" ref="BP43:CA43">BP41+BP42</f>
        <v>0</v>
      </c>
      <c r="BQ43" s="312">
        <f t="shared" si="292"/>
        <v>0</v>
      </c>
      <c r="BR43" s="312">
        <f t="shared" si="292"/>
        <v>0</v>
      </c>
      <c r="BS43" s="312">
        <f t="shared" si="292"/>
        <v>0</v>
      </c>
      <c r="BT43" s="312">
        <f t="shared" si="292"/>
        <v>0</v>
      </c>
      <c r="BU43" s="312">
        <f t="shared" si="292"/>
        <v>0</v>
      </c>
      <c r="BV43" s="312">
        <f t="shared" si="292"/>
        <v>0</v>
      </c>
      <c r="BW43" s="312">
        <f t="shared" si="292"/>
        <v>0</v>
      </c>
      <c r="BX43" s="312">
        <f t="shared" si="292"/>
        <v>0</v>
      </c>
      <c r="BY43" s="312">
        <f t="shared" si="292"/>
        <v>0</v>
      </c>
      <c r="BZ43" s="312">
        <f t="shared" si="292"/>
        <v>0</v>
      </c>
      <c r="CA43" s="312">
        <f t="shared" si="292"/>
        <v>0</v>
      </c>
      <c r="CB43" s="313">
        <f>SUM(BP43:CA43)</f>
        <v>0</v>
      </c>
      <c r="CC43" s="312">
        <f aca="true" t="shared" si="293" ref="CC43:CN43">CC41+CC42</f>
        <v>0</v>
      </c>
      <c r="CD43" s="312">
        <f t="shared" si="293"/>
        <v>0</v>
      </c>
      <c r="CE43" s="312">
        <f t="shared" si="293"/>
        <v>0</v>
      </c>
      <c r="CF43" s="312">
        <f t="shared" si="293"/>
        <v>0</v>
      </c>
      <c r="CG43" s="312">
        <f t="shared" si="293"/>
        <v>0</v>
      </c>
      <c r="CH43" s="312">
        <f t="shared" si="293"/>
        <v>0</v>
      </c>
      <c r="CI43" s="312">
        <f t="shared" si="293"/>
        <v>0</v>
      </c>
      <c r="CJ43" s="312">
        <f t="shared" si="293"/>
        <v>0</v>
      </c>
      <c r="CK43" s="312">
        <f t="shared" si="293"/>
        <v>0</v>
      </c>
      <c r="CL43" s="312">
        <f t="shared" si="293"/>
        <v>0</v>
      </c>
      <c r="CM43" s="312">
        <f t="shared" si="293"/>
        <v>0</v>
      </c>
      <c r="CN43" s="312">
        <f t="shared" si="293"/>
        <v>0</v>
      </c>
      <c r="CO43" s="313">
        <f>SUM(CC43:CN43)</f>
        <v>0</v>
      </c>
      <c r="CP43" s="312">
        <f aca="true" t="shared" si="294" ref="CP43:DA43">CP41+CP42</f>
        <v>0</v>
      </c>
      <c r="CQ43" s="312">
        <f t="shared" si="294"/>
        <v>0</v>
      </c>
      <c r="CR43" s="312">
        <f t="shared" si="294"/>
        <v>0</v>
      </c>
      <c r="CS43" s="312">
        <f t="shared" si="294"/>
        <v>0</v>
      </c>
      <c r="CT43" s="312">
        <f t="shared" si="294"/>
        <v>0</v>
      </c>
      <c r="CU43" s="312">
        <f t="shared" si="294"/>
        <v>0</v>
      </c>
      <c r="CV43" s="312">
        <f t="shared" si="294"/>
        <v>0</v>
      </c>
      <c r="CW43" s="312">
        <f t="shared" si="294"/>
        <v>0</v>
      </c>
      <c r="CX43" s="312">
        <f t="shared" si="294"/>
        <v>0</v>
      </c>
      <c r="CY43" s="312">
        <f t="shared" si="294"/>
        <v>0</v>
      </c>
      <c r="CZ43" s="312">
        <f t="shared" si="294"/>
        <v>0</v>
      </c>
      <c r="DA43" s="312">
        <f t="shared" si="294"/>
        <v>0</v>
      </c>
      <c r="DB43" s="313">
        <f>SUM(CP43:DA43)</f>
        <v>0</v>
      </c>
      <c r="DC43" s="312">
        <f aca="true" t="shared" si="295" ref="DC43:DN43">DC41+DC42</f>
        <v>0</v>
      </c>
      <c r="DD43" s="312">
        <f t="shared" si="295"/>
        <v>0</v>
      </c>
      <c r="DE43" s="312">
        <f t="shared" si="295"/>
        <v>0</v>
      </c>
      <c r="DF43" s="312">
        <f t="shared" si="295"/>
        <v>0</v>
      </c>
      <c r="DG43" s="312">
        <f t="shared" si="295"/>
        <v>0</v>
      </c>
      <c r="DH43" s="312">
        <f t="shared" si="295"/>
        <v>0</v>
      </c>
      <c r="DI43" s="312">
        <f t="shared" si="295"/>
        <v>0</v>
      </c>
      <c r="DJ43" s="312">
        <f t="shared" si="295"/>
        <v>0</v>
      </c>
      <c r="DK43" s="312">
        <f t="shared" si="295"/>
        <v>0</v>
      </c>
      <c r="DL43" s="312">
        <f t="shared" si="295"/>
        <v>0</v>
      </c>
      <c r="DM43" s="312">
        <f t="shared" si="295"/>
        <v>0</v>
      </c>
      <c r="DN43" s="312">
        <f t="shared" si="295"/>
        <v>0</v>
      </c>
      <c r="DO43" s="313">
        <f>SUM(DC43:DN43)</f>
        <v>0</v>
      </c>
      <c r="DP43" s="312">
        <f aca="true" t="shared" si="296" ref="DP43:EA43">DP41+DP42</f>
        <v>0</v>
      </c>
      <c r="DQ43" s="312">
        <f t="shared" si="296"/>
        <v>0</v>
      </c>
      <c r="DR43" s="312">
        <f t="shared" si="296"/>
        <v>0</v>
      </c>
      <c r="DS43" s="312">
        <f t="shared" si="296"/>
        <v>0</v>
      </c>
      <c r="DT43" s="312">
        <f t="shared" si="296"/>
        <v>0</v>
      </c>
      <c r="DU43" s="312">
        <f t="shared" si="296"/>
        <v>0</v>
      </c>
      <c r="DV43" s="312">
        <f t="shared" si="296"/>
        <v>0</v>
      </c>
      <c r="DW43" s="312">
        <f t="shared" si="296"/>
        <v>0</v>
      </c>
      <c r="DX43" s="312">
        <f t="shared" si="296"/>
        <v>0</v>
      </c>
      <c r="DY43" s="312">
        <f t="shared" si="296"/>
        <v>0</v>
      </c>
      <c r="DZ43" s="312">
        <f t="shared" si="296"/>
        <v>0</v>
      </c>
      <c r="EA43" s="312">
        <f t="shared" si="296"/>
        <v>0</v>
      </c>
      <c r="EB43" s="313">
        <f>SUM(DP43:EA43)</f>
        <v>0</v>
      </c>
      <c r="EC43" s="312">
        <f aca="true" t="shared" si="297" ref="EC43:EN43">EC41+EC42</f>
        <v>0</v>
      </c>
      <c r="ED43" s="312">
        <f t="shared" si="297"/>
        <v>0</v>
      </c>
      <c r="EE43" s="312">
        <f t="shared" si="297"/>
        <v>0</v>
      </c>
      <c r="EF43" s="312">
        <f t="shared" si="297"/>
        <v>0</v>
      </c>
      <c r="EG43" s="312">
        <f t="shared" si="297"/>
        <v>0</v>
      </c>
      <c r="EH43" s="312">
        <f t="shared" si="297"/>
        <v>0</v>
      </c>
      <c r="EI43" s="312">
        <f t="shared" si="297"/>
        <v>0</v>
      </c>
      <c r="EJ43" s="312">
        <f t="shared" si="297"/>
        <v>0</v>
      </c>
      <c r="EK43" s="312">
        <f t="shared" si="297"/>
        <v>0</v>
      </c>
      <c r="EL43" s="312">
        <f t="shared" si="297"/>
        <v>0</v>
      </c>
      <c r="EM43" s="312">
        <f t="shared" si="297"/>
        <v>0</v>
      </c>
      <c r="EN43" s="312">
        <f t="shared" si="297"/>
        <v>0</v>
      </c>
      <c r="EO43" s="313">
        <f>SUM(EC43:EN43)</f>
        <v>0</v>
      </c>
    </row>
    <row r="44" spans="2:145" ht="12.75">
      <c r="B44" s="310" t="str">
        <f>Кредит!C64</f>
        <v>Неотплаћена главница - Евро</v>
      </c>
      <c r="C44" s="311">
        <f>IF($O$2&lt;Кредит!$B66,0,IF(C$3&lt;Кредит!$B68,0,Кредит!$B60))</f>
        <v>0</v>
      </c>
      <c r="D44" s="312">
        <f>ABS(IF(C44&gt;0,C44-D42,IF($O$2&lt;Кредит!$B66,0,IF(D$3&lt;Кредит!$B68,0,Кредит!$B60))))</f>
        <v>0</v>
      </c>
      <c r="E44" s="312">
        <f>ABS(IF(D44&gt;0,D44-E42,IF($O$2&lt;Кредит!$B66,0,IF(E$3&lt;Кредит!$B68,0,Кредит!$B60))))</f>
        <v>0</v>
      </c>
      <c r="F44" s="312">
        <f>ABS(IF(E44&gt;0,E44-F42,IF($O$2&lt;Кредит!$B66,0,IF(F$3&lt;Кредит!$B68,0,Кредит!$B60))))</f>
        <v>0</v>
      </c>
      <c r="G44" s="312">
        <f>ABS(IF(F44&gt;0,F44-G42,IF($O$2&lt;Кредит!$B66,0,IF(G$3&lt;Кредит!$B68,0,Кредит!$B60))))</f>
        <v>0</v>
      </c>
      <c r="H44" s="312">
        <f>ABS(IF(G44&gt;0,G44-H42,IF($O$2&lt;Кредит!$B66,0,IF(H$3&lt;Кредит!$B68,0,Кредит!$B60))))</f>
        <v>0</v>
      </c>
      <c r="I44" s="312">
        <f>ABS(IF(H44&gt;0,H44-I42,IF($O$2&lt;Кредит!$B66,0,IF(I$3&lt;Кредит!$B68,0,Кредит!$B60))))</f>
        <v>0</v>
      </c>
      <c r="J44" s="312">
        <f>ABS(IF(I44&gt;0,I44-J42,IF($O$2&lt;Кредит!$B66,0,IF(J$3&lt;Кредит!$B68,0,Кредит!$B60))))</f>
        <v>0</v>
      </c>
      <c r="K44" s="312">
        <f>ABS(IF(J44&gt;0,J44-K42,IF($O$2&lt;Кредит!$B66,0,IF(K$3&lt;Кредит!$B68,0,Кредит!$B60))))</f>
        <v>0</v>
      </c>
      <c r="L44" s="312">
        <f>ABS(IF(K44&gt;0,K44-L42,IF($O$2&lt;Кредит!$B66,0,IF(L$3&lt;Кредит!$B68,0,Кредит!$B60))))</f>
        <v>0</v>
      </c>
      <c r="M44" s="312">
        <f>ABS(IF(L44&gt;0,L44-M42,IF($O$2&lt;Кредит!$B66,0,IF(M$3&lt;Кредит!$B68,0,Кредит!$B60))))</f>
        <v>0</v>
      </c>
      <c r="N44" s="312">
        <f>ABS(IF(M44&gt;0,M44-N42,IF($O$2&lt;Кредит!$B66,0,IF(N$3&lt;Кредит!$B68,0,Кредит!$B60))))</f>
        <v>0</v>
      </c>
      <c r="O44" s="313">
        <f>N44</f>
        <v>0</v>
      </c>
      <c r="P44" s="312">
        <f>ABS(IF(O44&gt;0,O44-P42,IF($AB$2&lt;Кредит!$B66,0,IF(P$3&lt;Кредит!$B68,0,Кредит!$B60))))</f>
        <v>0</v>
      </c>
      <c r="Q44" s="312">
        <f>ABS(IF(P44&gt;0,P44-Q42,IF($AB$2&lt;Кредит!$B66,0,IF(Q$3&lt;Кредит!$B68,0,Кредит!$B60))))</f>
        <v>0</v>
      </c>
      <c r="R44" s="312">
        <f>ABS(IF(Q44&gt;0,Q44-R42,IF($AB$2&lt;Кредит!$B66,0,IF(R$3&lt;Кредит!$B68,0,Кредит!$B60))))</f>
        <v>0</v>
      </c>
      <c r="S44" s="312">
        <f>ABS(IF(R44&gt;0,R44-S42,IF($AB$2&lt;Кредит!$B66,0,IF(S$3&lt;Кредит!$B68,0,Кредит!$B60))))</f>
        <v>0</v>
      </c>
      <c r="T44" s="312">
        <f>ABS(IF(S44&gt;0,S44-T42,IF($AB$2&lt;Кредит!$B66,0,IF(T$3&lt;Кредит!$B68,0,Кредит!$B60))))</f>
        <v>0</v>
      </c>
      <c r="U44" s="312">
        <f>ABS(IF(T44&gt;0,T44-U42,IF($AB$2&lt;Кредит!$B66,0,IF(U$3&lt;Кредит!$B68,0,Кредит!$B60))))</f>
        <v>0</v>
      </c>
      <c r="V44" s="312">
        <f>ABS(IF(U44&gt;0,U44-V42,IF($AB$2&lt;Кредит!$B66,0,IF(V$3&lt;Кредит!$B68,0,Кредит!$B60))))</f>
        <v>0</v>
      </c>
      <c r="W44" s="312">
        <f>ABS(IF(V44&gt;0,V44-W42,IF($AB$2&lt;Кредит!$B66,0,IF(W$3&lt;Кредит!$B68,0,Кредит!$B60))))</f>
        <v>0</v>
      </c>
      <c r="X44" s="312">
        <f>ABS(IF(W44&gt;0,W44-X42,IF($AB$2&lt;Кредит!$B66,0,IF(X$3&lt;Кредит!$B68,0,Кредит!$B60))))</f>
        <v>0</v>
      </c>
      <c r="Y44" s="312">
        <f>ABS(IF(X44&gt;0,X44-Y42,IF($AB$2&lt;Кредит!$B66,0,IF(Y$3&lt;Кредит!$B68,0,Кредит!$B60))))</f>
        <v>0</v>
      </c>
      <c r="Z44" s="312">
        <f>ABS(IF(Y44&gt;0,Y44-Z42,IF($AB$2&lt;Кредит!$B66,0,IF(Z$3&lt;Кредит!$B68,0,Кредит!$B60))))</f>
        <v>0</v>
      </c>
      <c r="AA44" s="312">
        <f>ABS(IF(Z44&gt;0,Z44-AA42,IF($AB$2&lt;Кредит!$B66,0,IF(AA$3&lt;Кредит!$B68,0,Кредит!$B60))))</f>
        <v>0</v>
      </c>
      <c r="AB44" s="313">
        <f>AA44</f>
        <v>0</v>
      </c>
      <c r="AC44" s="312">
        <f>ABS(IF(AB44&gt;0,AB44-AC42,IF($AO$2&lt;Кредит!$B66,0,IF(AC$3&lt;Кредит!$B68,0,Кредит!$B60))))</f>
        <v>0</v>
      </c>
      <c r="AD44" s="312">
        <f>ABS(IF(AC44&gt;0,AC44-AD42,IF($AO$2&lt;Кредит!$B66,0,IF(AD$3&lt;Кредит!$B68,0,Кредит!$B60))))</f>
        <v>0</v>
      </c>
      <c r="AE44" s="312">
        <f>ABS(IF(AD44&gt;0,AD44-AE42,IF($AO$2&lt;Кредит!$B66,0,IF(AE$3&lt;Кредит!$B68,0,Кредит!$B60))))</f>
        <v>0</v>
      </c>
      <c r="AF44" s="312">
        <f>ABS(IF(AE44&gt;0,AE44-AF42,IF($AO$2&lt;Кредит!$B66,0,IF(AF$3&lt;Кредит!$B68,0,Кредит!$B60))))</f>
        <v>0</v>
      </c>
      <c r="AG44" s="312">
        <f>ABS(IF(AF44&gt;0,AF44-AG42,IF($AO$2&lt;Кредит!$B66,0,IF(AG$3&lt;Кредит!$B68,0,Кредит!$B60))))</f>
        <v>0</v>
      </c>
      <c r="AH44" s="312">
        <f>ABS(IF(AG44&gt;0,AG44-AH42,IF($AO$2&lt;Кредит!$B66,0,IF(AH$3&lt;Кредит!$B68,0,Кредит!$B60))))</f>
        <v>0</v>
      </c>
      <c r="AI44" s="312">
        <f>ABS(IF(AH44&gt;0,AH44-AI42,IF($AO$2&lt;Кредит!$B66,0,IF(AI$3&lt;Кредит!$B68,0,Кредит!$B60))))</f>
        <v>0</v>
      </c>
      <c r="AJ44" s="312">
        <f>ABS(IF(AI44&gt;0,AI44-AJ42,IF($AO$2&lt;Кредит!$B66,0,IF(AJ$3&lt;Кредит!$B68,0,Кредит!$B60))))</f>
        <v>0</v>
      </c>
      <c r="AK44" s="312">
        <f>ABS(IF(AJ44&gt;0,AJ44-AK42,IF($AO$2&lt;Кредит!$B66,0,IF(AK$3&lt;Кредит!$B68,0,Кредит!$B60))))</f>
        <v>0</v>
      </c>
      <c r="AL44" s="312">
        <f>ABS(IF(AK44&gt;0,AK44-AL42,IF($AO$2&lt;Кредит!$B66,0,IF(AL$3&lt;Кредит!$B68,0,Кредит!$B60))))</f>
        <v>0</v>
      </c>
      <c r="AM44" s="312">
        <f>ABS(IF(AL44&gt;0,AL44-AM42,IF($AO$2&lt;Кредит!$B66,0,IF(AM$3&lt;Кредит!$B68,0,Кредит!$B60))))</f>
        <v>0</v>
      </c>
      <c r="AN44" s="312">
        <f>ABS(IF(AM44&gt;0,AM44-AN42,IF($AO$2&lt;Кредит!$B66,0,IF(AN$3&lt;Кредит!$B68,0,Кредит!$B60))))</f>
        <v>0</v>
      </c>
      <c r="AO44" s="313">
        <f>AN44</f>
        <v>0</v>
      </c>
      <c r="AP44" s="312">
        <f>ABS(IF(AO44&gt;0,AO44-AP42,IF($BB$2&lt;Кредит!$B66,0,IF(AP$3&lt;Кредит!$B68,0,Кредит!$B60))))</f>
        <v>0</v>
      </c>
      <c r="AQ44" s="312">
        <f>ABS(IF(AP44&gt;0,AP44-AQ42,IF($BB$2&lt;Кредит!$B66,0,IF(AQ$3&lt;Кредит!$B68,0,Кредит!$B60))))</f>
        <v>0</v>
      </c>
      <c r="AR44" s="312">
        <f>ABS(IF(AQ44&gt;0,AQ44-AR42,IF($BB$2&lt;Кредит!$B66,0,IF(AR$3&lt;Кредит!$B68,0,Кредит!$B60))))</f>
        <v>0</v>
      </c>
      <c r="AS44" s="312">
        <f>ABS(IF(AR44&gt;0,AR44-AS42,IF($BB$2&lt;Кредит!$B66,0,IF(AS$3&lt;Кредит!$B68,0,Кредит!$B60))))</f>
        <v>0</v>
      </c>
      <c r="AT44" s="312">
        <f>ABS(IF(AS44&gt;0,AS44-AT42,IF($BB$2&lt;Кредит!$B66,0,IF(AT$3&lt;Кредит!$B68,0,Кредит!$B60))))</f>
        <v>0</v>
      </c>
      <c r="AU44" s="312">
        <f>ABS(IF(AT44&gt;0,AT44-AU42,IF($BB$2&lt;Кредит!$B66,0,IF(AU$3&lt;Кредит!$B68,0,Кредит!$B60))))</f>
        <v>0</v>
      </c>
      <c r="AV44" s="312">
        <f>ABS(IF(AU44&gt;0,AU44-AV42,IF($BB$2&lt;Кредит!$B66,0,IF(AV$3&lt;Кредит!$B68,0,Кредит!$B60))))</f>
        <v>0</v>
      </c>
      <c r="AW44" s="312">
        <f>ABS(IF(AV44&gt;0,AV44-AW42,IF($BB$2&lt;Кредит!$B66,0,IF(AW$3&lt;Кредит!$B68,0,Кредит!$B60))))</f>
        <v>0</v>
      </c>
      <c r="AX44" s="312">
        <f>ABS(IF(AW44&gt;0,AW44-AX42,IF($BB$2&lt;Кредит!$B66,0,IF(AX$3&lt;Кредит!$B68,0,Кредит!$B60))))</f>
        <v>0</v>
      </c>
      <c r="AY44" s="312">
        <f>ABS(IF(AX44&gt;0,AX44-AY42,IF($BB$2&lt;Кредит!$B66,0,IF(AY$3&lt;Кредит!$B68,0,Кредит!$B60))))</f>
        <v>0</v>
      </c>
      <c r="AZ44" s="312">
        <f>ABS(IF(AY44&gt;0,AY44-AZ42,IF($BB$2&lt;Кредит!$B66,0,IF(AZ$3&lt;Кредит!$B68,0,Кредит!$B60))))</f>
        <v>0</v>
      </c>
      <c r="BA44" s="312">
        <f>ABS(IF(AZ44&gt;0,AZ44-BA42,IF($BB$2&lt;Кредит!$B66,0,IF(BA$3&lt;Кредит!$B68,0,Кредит!$B60))))</f>
        <v>0</v>
      </c>
      <c r="BB44" s="313">
        <f>BA44</f>
        <v>0</v>
      </c>
      <c r="BC44" s="312">
        <f>ABS(IF(BB44&gt;0,BB44-BC42,IF($BO$2&lt;Кредит!$B66,0,IF(BC$3&lt;Кредит!$B68,0,Кредит!$B60))))</f>
        <v>0</v>
      </c>
      <c r="BD44" s="312">
        <f>ABS(IF(BC44&gt;0,BC44-BD42,IF($BO$2&lt;Кредит!$B66,0,IF(BD$3&lt;Кредит!$B68,0,Кредит!$B60))))</f>
        <v>0</v>
      </c>
      <c r="BE44" s="312">
        <f>ABS(IF(BD44&gt;0,BD44-BE42,IF($BO$2&lt;Кредит!$B66,0,IF(BE$3&lt;Кредит!$B68,0,Кредит!$B60))))</f>
        <v>0</v>
      </c>
      <c r="BF44" s="312">
        <f>ABS(IF(BE44&gt;0,BE44-BF42,IF($BO$2&lt;Кредит!$B66,0,IF(BF$3&lt;Кредит!$B68,0,Кредит!$B60))))</f>
        <v>0</v>
      </c>
      <c r="BG44" s="312">
        <f>ABS(IF(BF44&gt;0,BF44-BG42,IF($BO$2&lt;Кредит!$B66,0,IF(BG$3&lt;Кредит!$B68,0,Кредит!$B60))))</f>
        <v>0</v>
      </c>
      <c r="BH44" s="312">
        <f>ABS(IF(BG44&gt;0,BG44-BH42,IF($BO$2&lt;Кредит!$B66,0,IF(BH$3&lt;Кредит!$B68,0,Кредит!$B60))))</f>
        <v>0</v>
      </c>
      <c r="BI44" s="312">
        <f>ABS(IF(BH44&gt;0,BH44-BI42,IF($BO$2&lt;Кредит!$B66,0,IF(BI$3&lt;Кредит!$B68,0,Кредит!$B60))))</f>
        <v>0</v>
      </c>
      <c r="BJ44" s="312">
        <f>ABS(IF(BI44&gt;0,BI44-BJ42,IF($BO$2&lt;Кредит!$B66,0,IF(BJ$3&lt;Кредит!$B68,0,Кредит!$B60))))</f>
        <v>0</v>
      </c>
      <c r="BK44" s="312">
        <f>ABS(IF(BJ44&gt;0,BJ44-BK42,IF($BO$2&lt;Кредит!$B66,0,IF(BK$3&lt;Кредит!$B68,0,Кредит!$B60))))</f>
        <v>0</v>
      </c>
      <c r="BL44" s="312">
        <f>ABS(IF(BK44&gt;0,BK44-BL42,IF($BO$2&lt;Кредит!$B66,0,IF(BL$3&lt;Кредит!$B68,0,Кредит!$B60))))</f>
        <v>0</v>
      </c>
      <c r="BM44" s="312">
        <f>ABS(IF(BL44&gt;0,BL44-BM42,IF($BO$2&lt;Кредит!$B66,0,IF(BM$3&lt;Кредит!$B68,0,Кредит!$B60))))</f>
        <v>0</v>
      </c>
      <c r="BN44" s="312">
        <f>ABS(IF(BM44&gt;0,BM44-BN42,IF($BO$2&lt;Кредит!$B66,0,IF(BN$3&lt;Кредит!$B68,0,Кредит!$B60))))</f>
        <v>0</v>
      </c>
      <c r="BO44" s="313">
        <f>BN44</f>
        <v>0</v>
      </c>
      <c r="BP44" s="312">
        <f>ABS(IF(BO44&gt;0,BO44-BP42,IF($CB$2&lt;Кредит!$B66,0,IF(BP$3&lt;Кредит!$B68,0,Кредит!$B60))))</f>
        <v>0</v>
      </c>
      <c r="BQ44" s="312">
        <f>ABS(IF(BP44&gt;0,BP44-BQ42,IF($CB$2&lt;Кредит!$B66,0,IF(BQ$3&lt;Кредит!$B68,0,Кредит!$B60))))</f>
        <v>0</v>
      </c>
      <c r="BR44" s="312">
        <f>ABS(IF(BQ44&gt;0,BQ44-BR42,IF($CB$2&lt;Кредит!$B66,0,IF(BR$3&lt;Кредит!$B68,0,Кредит!$B60))))</f>
        <v>0</v>
      </c>
      <c r="BS44" s="312">
        <f>ABS(IF(BR44&gt;0,BR44-BS42,IF($CB$2&lt;Кредит!$B66,0,IF(BS$3&lt;Кредит!$B68,0,Кредит!$B60))))</f>
        <v>0</v>
      </c>
      <c r="BT44" s="312">
        <f>ABS(IF(BS44&gt;0,BS44-BT42,IF($CB$2&lt;Кредит!$B66,0,IF(BT$3&lt;Кредит!$B68,0,Кредит!$B60))))</f>
        <v>0</v>
      </c>
      <c r="BU44" s="312">
        <f>ABS(IF(BT44&gt;0,BT44-BU42,IF($CB$2&lt;Кредит!$B66,0,IF(BU$3&lt;Кредит!$B68,0,Кредит!$B60))))</f>
        <v>0</v>
      </c>
      <c r="BV44" s="312">
        <f>ABS(IF(BU44&gt;0,BU44-BV42,IF($CB$2&lt;Кредит!$B66,0,IF(BV$3&lt;Кредит!$B68,0,Кредит!$B60))))</f>
        <v>0</v>
      </c>
      <c r="BW44" s="312">
        <f>ABS(IF(BV44&gt;0,BV44-BW42,IF($CB$2&lt;Кредит!$B66,0,IF(BW$3&lt;Кредит!$B68,0,Кредит!$B60))))</f>
        <v>0</v>
      </c>
      <c r="BX44" s="312">
        <f>ABS(IF(BW44&gt;0,BW44-BX42,IF($CB$2&lt;Кредит!$B66,0,IF(BX$3&lt;Кредит!$B68,0,Кредит!$B60))))</f>
        <v>0</v>
      </c>
      <c r="BY44" s="312">
        <f>ABS(IF(BX44&gt;0,BX44-BY42,IF($CB$2&lt;Кредит!$B66,0,IF(BY$3&lt;Кредит!$B68,0,Кредит!$B60))))</f>
        <v>0</v>
      </c>
      <c r="BZ44" s="312">
        <f>ABS(IF(BY44&gt;0,BY44-BZ42,IF($CB$2&lt;Кредит!$B66,0,IF(BZ$3&lt;Кредит!$B68,0,Кредит!$B60))))</f>
        <v>0</v>
      </c>
      <c r="CA44" s="312">
        <f>ABS(IF(BZ44&gt;0,BZ44-CA42,IF($CB$2&lt;Кредит!$B66,0,IF(CA$3&lt;Кредит!$B68,0,Кредит!$B60))))</f>
        <v>0</v>
      </c>
      <c r="CB44" s="313">
        <f>CA44</f>
        <v>0</v>
      </c>
      <c r="CC44" s="312">
        <f>ABS(IF(CB44&gt;0,CB44-CC42,IF($CO$2&lt;Кредит!$B66,0,IF(CC$3&lt;Кредит!$B68,0,Кредит!$B60))))</f>
        <v>0</v>
      </c>
      <c r="CD44" s="312">
        <f>ABS(IF(CC44&gt;0,CC44-CD42,IF($CO$2&lt;Кредит!$B66,0,IF(CD$3&lt;Кредит!$B68,0,Кредит!$B60))))</f>
        <v>0</v>
      </c>
      <c r="CE44" s="312">
        <f>ABS(IF(CD44&gt;0,CD44-CE42,IF($CO$2&lt;Кредит!$B66,0,IF(CE$3&lt;Кредит!$B68,0,Кредит!$B60))))</f>
        <v>0</v>
      </c>
      <c r="CF44" s="312">
        <f>ABS(IF(CE44&gt;0,CE44-CF42,IF($CO$2&lt;Кредит!$B66,0,IF(CF$3&lt;Кредит!$B68,0,Кредит!$B60))))</f>
        <v>0</v>
      </c>
      <c r="CG44" s="312">
        <f>ABS(IF(CF44&gt;0,CF44-CG42,IF($CO$2&lt;Кредит!$B66,0,IF(CG$3&lt;Кредит!$B68,0,Кредит!$B60))))</f>
        <v>0</v>
      </c>
      <c r="CH44" s="312">
        <f>ABS(IF(CG44&gt;0,CG44-CH42,IF($CO$2&lt;Кредит!$B66,0,IF(CH$3&lt;Кредит!$B68,0,Кредит!$B60))))</f>
        <v>0</v>
      </c>
      <c r="CI44" s="312">
        <f>ABS(IF(CH44&gt;0,CH44-CI42,IF($CO$2&lt;Кредит!$B66,0,IF(CI$3&lt;Кредит!$B68,0,Кредит!$B60))))</f>
        <v>0</v>
      </c>
      <c r="CJ44" s="312">
        <f>ABS(IF(CI44&gt;0,CI44-CJ42,IF($CO$2&lt;Кредит!$B66,0,IF(CJ$3&lt;Кредит!$B68,0,Кредит!$B60))))</f>
        <v>0</v>
      </c>
      <c r="CK44" s="312">
        <f>ABS(IF(CJ44&gt;0,CJ44-CK42,IF($CO$2&lt;Кредит!$B66,0,IF(CK$3&lt;Кредит!$B68,0,Кредит!$B60))))</f>
        <v>0</v>
      </c>
      <c r="CL44" s="312">
        <f>ABS(IF(CK44&gt;0,CK44-CL42,IF($CO$2&lt;Кредит!$B66,0,IF(CL$3&lt;Кредит!$B68,0,Кредит!$B60))))</f>
        <v>0</v>
      </c>
      <c r="CM44" s="312">
        <f>ABS(IF(CL44&gt;0,CL44-CM42,IF($CO$2&lt;Кредит!$B66,0,IF(CM$3&lt;Кредит!$B68,0,Кредит!$B60))))</f>
        <v>0</v>
      </c>
      <c r="CN44" s="312">
        <f>ABS(IF(CM44&gt;0,CM44-CN42,IF($CO$2&lt;Кредит!$B66,0,IF(CN$3&lt;Кредит!$B68,0,Кредит!$B60))))</f>
        <v>0</v>
      </c>
      <c r="CO44" s="313">
        <f>CN44</f>
        <v>0</v>
      </c>
      <c r="CP44" s="312">
        <f>ABS(IF(CO44&gt;0,CO44-CP42,IF($DB$2&lt;Кредит!$B66,0,IF(CP$3&lt;Кредит!$B68,0,Кредит!$B60))))</f>
        <v>0</v>
      </c>
      <c r="CQ44" s="312">
        <f>ABS(IF(CP44&gt;0,CP44-CQ42,IF($DB$2&lt;Кредит!$B66,0,IF(CQ$3&lt;Кредит!$B68,0,Кредит!$B60))))</f>
        <v>0</v>
      </c>
      <c r="CR44" s="312">
        <f>ABS(IF(CQ44&gt;0,CQ44-CR42,IF($DB$2&lt;Кредит!$B66,0,IF(CR$3&lt;Кредит!$B68,0,Кредит!$B60))))</f>
        <v>0</v>
      </c>
      <c r="CS44" s="312">
        <f>ABS(IF(CR44&gt;0,CR44-CS42,IF($DB$2&lt;Кредит!$B66,0,IF(CS$3&lt;Кредит!$B68,0,Кредит!$B60))))</f>
        <v>0</v>
      </c>
      <c r="CT44" s="312">
        <f>ABS(IF(CS44&gt;0,CS44-CT42,IF($DB$2&lt;Кредит!$B66,0,IF(CT$3&lt;Кредит!$B68,0,Кредит!$B60))))</f>
        <v>0</v>
      </c>
      <c r="CU44" s="312">
        <f>ABS(IF(CT44&gt;0,CT44-CU42,IF($DB$2&lt;Кредит!$B66,0,IF(CU$3&lt;Кредит!$B68,0,Кредит!$B60))))</f>
        <v>0</v>
      </c>
      <c r="CV44" s="312">
        <f>ABS(IF(CU44&gt;0,CU44-CV42,IF($DB$2&lt;Кредит!$B66,0,IF(CV$3&lt;Кредит!$B68,0,Кредит!$B60))))</f>
        <v>0</v>
      </c>
      <c r="CW44" s="312">
        <f>ABS(IF(CV44&gt;0,CV44-CW42,IF($DB$2&lt;Кредит!$B66,0,IF(CW$3&lt;Кредит!$B68,0,Кредит!$B60))))</f>
        <v>0</v>
      </c>
      <c r="CX44" s="312">
        <f>ABS(IF(CW44&gt;0,CW44-CX42,IF($DB$2&lt;Кредит!$B66,0,IF(CX$3&lt;Кредит!$B68,0,Кредит!$B60))))</f>
        <v>0</v>
      </c>
      <c r="CY44" s="312">
        <f>ABS(IF(CX44&gt;0,CX44-CY42,IF($DB$2&lt;Кредит!$B66,0,IF(CY$3&lt;Кредит!$B68,0,Кредит!$B60))))</f>
        <v>0</v>
      </c>
      <c r="CZ44" s="312">
        <f>ABS(IF(CY44&gt;0,CY44-CZ42,IF($DB$2&lt;Кредит!$B66,0,IF(CZ$3&lt;Кредит!$B68,0,Кредит!$B60))))</f>
        <v>0</v>
      </c>
      <c r="DA44" s="312">
        <f>ABS(IF(CZ44&gt;0,CZ44-DA42,IF($DB$2&lt;Кредит!$B66,0,IF(DA$3&lt;Кредит!$B68,0,Кредит!$B60))))</f>
        <v>0</v>
      </c>
      <c r="DB44" s="313">
        <f>DA44</f>
        <v>0</v>
      </c>
      <c r="DC44" s="312">
        <f>ABS(IF(DB44&gt;0,DB44-DC42,IF($O$2&lt;Кредит!$B66,0,IF(DC$3&lt;Кредит!$B68,0,Кредит!$B60))))</f>
        <v>0</v>
      </c>
      <c r="DD44" s="312">
        <f>ABS(IF(DC44&gt;0,DC44-DD42,IF($O$2&lt;Кредит!$B66,0,IF(DD$3&lt;Кредит!$B68,0,Кредит!$B60))))</f>
        <v>0</v>
      </c>
      <c r="DE44" s="312">
        <f>ABS(IF(DD44&gt;0,DD44-DE42,IF($O$2&lt;Кредит!$B66,0,IF(DE$3&lt;Кредит!$B68,0,Кредит!$B60))))</f>
        <v>0</v>
      </c>
      <c r="DF44" s="312">
        <f>ABS(IF(DE44&gt;0,DE44-DF42,IF($O$2&lt;Кредит!$B66,0,IF(DF$3&lt;Кредит!$B68,0,Кредит!$B60))))</f>
        <v>0</v>
      </c>
      <c r="DG44" s="312">
        <f>ABS(IF(DF44&gt;0,DF44-DG42,IF($O$2&lt;Кредит!$B66,0,IF(DG$3&lt;Кредит!$B68,0,Кредит!$B60))))</f>
        <v>0</v>
      </c>
      <c r="DH44" s="312">
        <f>ABS(IF(DG44&gt;0,DG44-DH42,IF($O$2&lt;Кредит!$B66,0,IF(DH$3&lt;Кредит!$B68,0,Кредит!$B60))))</f>
        <v>0</v>
      </c>
      <c r="DI44" s="312">
        <f>ABS(IF(DH44&gt;0,DH44-DI42,IF($O$2&lt;Кредит!$B66,0,IF(DI$3&lt;Кредит!$B68,0,Кредит!$B60))))</f>
        <v>0</v>
      </c>
      <c r="DJ44" s="312">
        <f>ABS(IF(DI44&gt;0,DI44-DJ42,IF($O$2&lt;Кредит!$B66,0,IF(DJ$3&lt;Кредит!$B68,0,Кредит!$B60))))</f>
        <v>0</v>
      </c>
      <c r="DK44" s="312">
        <f>ABS(IF(DJ44&gt;0,DJ44-DK42,IF($O$2&lt;Кредит!$B66,0,IF(DK$3&lt;Кредит!$B68,0,Кредит!$B60))))</f>
        <v>0</v>
      </c>
      <c r="DL44" s="312">
        <f>ABS(IF(DK44&gt;0,DK44-DL42,IF($O$2&lt;Кредит!$B66,0,IF(DL$3&lt;Кредит!$B68,0,Кредит!$B60))))</f>
        <v>0</v>
      </c>
      <c r="DM44" s="312">
        <f>ABS(IF(DL44&gt;0,DL44-DM42,IF($O$2&lt;Кредит!$B66,0,IF(DM$3&lt;Кредит!$B68,0,Кредит!$B60))))</f>
        <v>0</v>
      </c>
      <c r="DN44" s="312">
        <f>ABS(IF(DM44&gt;0,DM44-DN42,IF($O$2&lt;Кредит!$B66,0,IF(DN$3&lt;Кредит!$B68,0,Кредит!$B60))))</f>
        <v>0</v>
      </c>
      <c r="DO44" s="313">
        <f>DN44</f>
        <v>0</v>
      </c>
      <c r="DP44" s="312">
        <f>ABS(IF(DO44&gt;0,DO44-DP42,IF($O$2&lt;Кредит!$B66,0,IF(DP$3&lt;Кредит!$B68,0,Кредит!$B60))))</f>
        <v>0</v>
      </c>
      <c r="DQ44" s="312">
        <f>ABS(IF(DP44&gt;0,DP44-DQ42,IF($O$2&lt;Кредит!$B66,0,IF(DQ$3&lt;Кредит!$B68,0,Кредит!$B60))))</f>
        <v>0</v>
      </c>
      <c r="DR44" s="312">
        <f>ABS(IF(DQ44&gt;0,DQ44-DR42,IF($O$2&lt;Кредит!$B66,0,IF(DR$3&lt;Кредит!$B68,0,Кредит!$B60))))</f>
        <v>0</v>
      </c>
      <c r="DS44" s="312">
        <f>ABS(IF(DR44&gt;0,DR44-DS42,IF($O$2&lt;Кредит!$B66,0,IF(DS$3&lt;Кредит!$B68,0,Кредит!$B60))))</f>
        <v>0</v>
      </c>
      <c r="DT44" s="312">
        <f>ABS(IF(DS44&gt;0,DS44-DT42,IF($O$2&lt;Кредит!$B66,0,IF(DT$3&lt;Кредит!$B68,0,Кредит!$B60))))</f>
        <v>0</v>
      </c>
      <c r="DU44" s="312">
        <f>ABS(IF(DT44&gt;0,DT44-DU42,IF($O$2&lt;Кредит!$B66,0,IF(DU$3&lt;Кредит!$B68,0,Кредит!$B60))))</f>
        <v>0</v>
      </c>
      <c r="DV44" s="312">
        <f>ABS(IF(DU44&gt;0,DU44-DV42,IF($O$2&lt;Кредит!$B66,0,IF(DV$3&lt;Кредит!$B68,0,Кредит!$B60))))</f>
        <v>0</v>
      </c>
      <c r="DW44" s="312">
        <f>ABS(IF(DV44&gt;0,DV44-DW42,IF($O$2&lt;Кредит!$B66,0,IF(DW$3&lt;Кредит!$B68,0,Кредит!$B60))))</f>
        <v>0</v>
      </c>
      <c r="DX44" s="312">
        <f>ABS(IF(DW44&gt;0,DW44-DX42,IF($O$2&lt;Кредит!$B66,0,IF(DX$3&lt;Кредит!$B68,0,Кредит!$B60))))</f>
        <v>0</v>
      </c>
      <c r="DY44" s="312">
        <f>ABS(IF(DX44&gt;0,DX44-DY42,IF($O$2&lt;Кредит!$B66,0,IF(DY$3&lt;Кредит!$B68,0,Кредит!$B60))))</f>
        <v>0</v>
      </c>
      <c r="DZ44" s="312">
        <f>ABS(IF(DY44&gt;0,DY44-DZ42,IF($O$2&lt;Кредит!$B66,0,IF(DZ$3&lt;Кредит!$B68,0,Кредит!$B60))))</f>
        <v>0</v>
      </c>
      <c r="EA44" s="312">
        <f>ABS(IF(DZ44&gt;0,DZ44-EA42,IF($O$2&lt;Кредит!$B66,0,IF(EA$3&lt;Кредит!$B68,0,Кредит!$B60))))</f>
        <v>0</v>
      </c>
      <c r="EB44" s="313">
        <f>EA44</f>
        <v>0</v>
      </c>
      <c r="EC44" s="312">
        <f>ABS(IF(EB44&gt;0,EB44-EC42,IF($O$2&lt;Кредит!$B66,0,IF(EC$3&lt;Кредит!$B68,0,Кредит!$B60))))</f>
        <v>0</v>
      </c>
      <c r="ED44" s="312">
        <f>ABS(IF(EC44&gt;0,EC44-ED42,IF($O$2&lt;Кредит!$B66,0,IF(ED$3&lt;Кредит!$B68,0,Кредит!$B60))))</f>
        <v>0</v>
      </c>
      <c r="EE44" s="312">
        <f>ABS(IF(ED44&gt;0,ED44-EE42,IF($O$2&lt;Кредит!$B66,0,IF(EE$3&lt;Кредит!$B68,0,Кредит!$B60))))</f>
        <v>0</v>
      </c>
      <c r="EF44" s="312">
        <f>ABS(IF(EE44&gt;0,EE44-EF42,IF($O$2&lt;Кредит!$B66,0,IF(EF$3&lt;Кредит!$B68,0,Кредит!$B60))))</f>
        <v>0</v>
      </c>
      <c r="EG44" s="312">
        <f>ABS(IF(EF44&gt;0,EF44-EG42,IF($O$2&lt;Кредит!$B66,0,IF(EG$3&lt;Кредит!$B68,0,Кредит!$B60))))</f>
        <v>0</v>
      </c>
      <c r="EH44" s="312">
        <f>ABS(IF(EG44&gt;0,EG44-EH42,IF($O$2&lt;Кредит!$B66,0,IF(EH$3&lt;Кредит!$B68,0,Кредит!$B60))))</f>
        <v>0</v>
      </c>
      <c r="EI44" s="312">
        <f>ABS(IF(EH44&gt;0,EH44-EI42,IF($O$2&lt;Кредит!$B66,0,IF(EI$3&lt;Кредит!$B68,0,Кредит!$B60))))</f>
        <v>0</v>
      </c>
      <c r="EJ44" s="312">
        <f>ABS(IF(EI44&gt;0,EI44-EJ42,IF($O$2&lt;Кредит!$B66,0,IF(EJ$3&lt;Кредит!$B68,0,Кредит!$B60))))</f>
        <v>0</v>
      </c>
      <c r="EK44" s="312">
        <f>ABS(IF(EJ44&gt;0,EJ44-EK42,IF($O$2&lt;Кредит!$B66,0,IF(EK$3&lt;Кредит!$B68,0,Кредит!$B60))))</f>
        <v>0</v>
      </c>
      <c r="EL44" s="312">
        <f>ABS(IF(EK44&gt;0,EK44-EL42,IF($O$2&lt;Кредит!$B66,0,IF(EL$3&lt;Кредит!$B68,0,Кредит!$B60))))</f>
        <v>0</v>
      </c>
      <c r="EM44" s="312">
        <f>ABS(IF(EL44&gt;0,EL44-EM42,IF($O$2&lt;Кредит!$B66,0,IF(EM$3&lt;Кредит!$B68,0,Кредит!$B60))))</f>
        <v>0</v>
      </c>
      <c r="EN44" s="312">
        <f>ABS(IF(EM44&gt;0,EM44-EN42,IF($O$2&lt;Кредит!$B66,0,IF(EN$3&lt;Кредит!$B68,0,Кредит!$B60))))</f>
        <v>0</v>
      </c>
      <c r="EO44" s="313">
        <f>EN44</f>
        <v>0</v>
      </c>
    </row>
    <row r="45" spans="2:145" ht="12.75">
      <c r="B45" s="315" t="str">
        <f>Кредит!C65</f>
        <v>Камата - Дин</v>
      </c>
      <c r="C45" s="311">
        <f>C41*$O$1</f>
        <v>0</v>
      </c>
      <c r="D45" s="312">
        <f aca="true" t="shared" si="298" ref="D45:N45">D41*$O$1</f>
        <v>0</v>
      </c>
      <c r="E45" s="312">
        <f t="shared" si="298"/>
        <v>0</v>
      </c>
      <c r="F45" s="312">
        <f t="shared" si="298"/>
        <v>0</v>
      </c>
      <c r="G45" s="312">
        <f t="shared" si="298"/>
        <v>0</v>
      </c>
      <c r="H45" s="312">
        <f t="shared" si="298"/>
        <v>0</v>
      </c>
      <c r="I45" s="312">
        <f t="shared" si="298"/>
        <v>0</v>
      </c>
      <c r="J45" s="312">
        <f t="shared" si="298"/>
        <v>0</v>
      </c>
      <c r="K45" s="312">
        <f t="shared" si="298"/>
        <v>0</v>
      </c>
      <c r="L45" s="312">
        <f t="shared" si="298"/>
        <v>0</v>
      </c>
      <c r="M45" s="312">
        <f t="shared" si="298"/>
        <v>0</v>
      </c>
      <c r="N45" s="312">
        <f t="shared" si="298"/>
        <v>0</v>
      </c>
      <c r="O45" s="316">
        <f>SUM(C45:N45)</f>
        <v>0</v>
      </c>
      <c r="P45" s="312">
        <f>P41*$AB$1</f>
        <v>0</v>
      </c>
      <c r="Q45" s="312">
        <f aca="true" t="shared" si="299" ref="Q45:AA45">Q41*$AB$1</f>
        <v>0</v>
      </c>
      <c r="R45" s="312">
        <f t="shared" si="299"/>
        <v>0</v>
      </c>
      <c r="S45" s="312">
        <f t="shared" si="299"/>
        <v>0</v>
      </c>
      <c r="T45" s="312">
        <f t="shared" si="299"/>
        <v>0</v>
      </c>
      <c r="U45" s="312">
        <f t="shared" si="299"/>
        <v>0</v>
      </c>
      <c r="V45" s="312">
        <f t="shared" si="299"/>
        <v>0</v>
      </c>
      <c r="W45" s="312">
        <f t="shared" si="299"/>
        <v>0</v>
      </c>
      <c r="X45" s="312">
        <f t="shared" si="299"/>
        <v>0</v>
      </c>
      <c r="Y45" s="312">
        <f t="shared" si="299"/>
        <v>0</v>
      </c>
      <c r="Z45" s="312">
        <f t="shared" si="299"/>
        <v>0</v>
      </c>
      <c r="AA45" s="312">
        <f t="shared" si="299"/>
        <v>0</v>
      </c>
      <c r="AB45" s="316">
        <f>SUM(P45:AA45)</f>
        <v>0</v>
      </c>
      <c r="AC45" s="312">
        <f>AC41*$AO$1</f>
        <v>0</v>
      </c>
      <c r="AD45" s="312">
        <f aca="true" t="shared" si="300" ref="AD45:AN45">AD41*$AO$1</f>
        <v>0</v>
      </c>
      <c r="AE45" s="312">
        <f t="shared" si="300"/>
        <v>0</v>
      </c>
      <c r="AF45" s="312">
        <f t="shared" si="300"/>
        <v>0</v>
      </c>
      <c r="AG45" s="312">
        <f t="shared" si="300"/>
        <v>0</v>
      </c>
      <c r="AH45" s="312">
        <f t="shared" si="300"/>
        <v>0</v>
      </c>
      <c r="AI45" s="312">
        <f t="shared" si="300"/>
        <v>0</v>
      </c>
      <c r="AJ45" s="312">
        <f t="shared" si="300"/>
        <v>0</v>
      </c>
      <c r="AK45" s="312">
        <f t="shared" si="300"/>
        <v>0</v>
      </c>
      <c r="AL45" s="312">
        <f t="shared" si="300"/>
        <v>0</v>
      </c>
      <c r="AM45" s="312">
        <f t="shared" si="300"/>
        <v>0</v>
      </c>
      <c r="AN45" s="312">
        <f t="shared" si="300"/>
        <v>0</v>
      </c>
      <c r="AO45" s="316">
        <f>SUM(AC45:AN45)</f>
        <v>0</v>
      </c>
      <c r="AP45" s="312">
        <f>AP41*$BB$1</f>
        <v>0</v>
      </c>
      <c r="AQ45" s="312">
        <f aca="true" t="shared" si="301" ref="AQ45:BA45">AQ41*$BB$1</f>
        <v>0</v>
      </c>
      <c r="AR45" s="312">
        <f t="shared" si="301"/>
        <v>0</v>
      </c>
      <c r="AS45" s="312">
        <f t="shared" si="301"/>
        <v>0</v>
      </c>
      <c r="AT45" s="312">
        <f t="shared" si="301"/>
        <v>0</v>
      </c>
      <c r="AU45" s="312">
        <f t="shared" si="301"/>
        <v>0</v>
      </c>
      <c r="AV45" s="312">
        <f t="shared" si="301"/>
        <v>0</v>
      </c>
      <c r="AW45" s="312">
        <f t="shared" si="301"/>
        <v>0</v>
      </c>
      <c r="AX45" s="312">
        <f t="shared" si="301"/>
        <v>0</v>
      </c>
      <c r="AY45" s="312">
        <f t="shared" si="301"/>
        <v>0</v>
      </c>
      <c r="AZ45" s="312">
        <f t="shared" si="301"/>
        <v>0</v>
      </c>
      <c r="BA45" s="312">
        <f t="shared" si="301"/>
        <v>0</v>
      </c>
      <c r="BB45" s="316">
        <f>SUM(AP45:BA45)</f>
        <v>0</v>
      </c>
      <c r="BC45" s="312">
        <f>BC41*$BO$1</f>
        <v>0</v>
      </c>
      <c r="BD45" s="312">
        <f aca="true" t="shared" si="302" ref="BD45:BN45">BD41*$BO$1</f>
        <v>0</v>
      </c>
      <c r="BE45" s="312">
        <f t="shared" si="302"/>
        <v>0</v>
      </c>
      <c r="BF45" s="312">
        <f t="shared" si="302"/>
        <v>0</v>
      </c>
      <c r="BG45" s="312">
        <f t="shared" si="302"/>
        <v>0</v>
      </c>
      <c r="BH45" s="312">
        <f t="shared" si="302"/>
        <v>0</v>
      </c>
      <c r="BI45" s="312">
        <f t="shared" si="302"/>
        <v>0</v>
      </c>
      <c r="BJ45" s="312">
        <f t="shared" si="302"/>
        <v>0</v>
      </c>
      <c r="BK45" s="312">
        <f t="shared" si="302"/>
        <v>0</v>
      </c>
      <c r="BL45" s="312">
        <f t="shared" si="302"/>
        <v>0</v>
      </c>
      <c r="BM45" s="312">
        <f t="shared" si="302"/>
        <v>0</v>
      </c>
      <c r="BN45" s="312">
        <f t="shared" si="302"/>
        <v>0</v>
      </c>
      <c r="BO45" s="316">
        <f>SUM(BC45:BN45)</f>
        <v>0</v>
      </c>
      <c r="BP45" s="312">
        <f>BP41*$CB$1</f>
        <v>0</v>
      </c>
      <c r="BQ45" s="312">
        <f aca="true" t="shared" si="303" ref="BQ45:CA45">BQ41*$CB$1</f>
        <v>0</v>
      </c>
      <c r="BR45" s="312">
        <f t="shared" si="303"/>
        <v>0</v>
      </c>
      <c r="BS45" s="312">
        <f t="shared" si="303"/>
        <v>0</v>
      </c>
      <c r="BT45" s="312">
        <f t="shared" si="303"/>
        <v>0</v>
      </c>
      <c r="BU45" s="312">
        <f t="shared" si="303"/>
        <v>0</v>
      </c>
      <c r="BV45" s="312">
        <f t="shared" si="303"/>
        <v>0</v>
      </c>
      <c r="BW45" s="312">
        <f t="shared" si="303"/>
        <v>0</v>
      </c>
      <c r="BX45" s="312">
        <f t="shared" si="303"/>
        <v>0</v>
      </c>
      <c r="BY45" s="312">
        <f t="shared" si="303"/>
        <v>0</v>
      </c>
      <c r="BZ45" s="312">
        <f t="shared" si="303"/>
        <v>0</v>
      </c>
      <c r="CA45" s="312">
        <f t="shared" si="303"/>
        <v>0</v>
      </c>
      <c r="CB45" s="316">
        <f>SUM(BP45:CA45)</f>
        <v>0</v>
      </c>
      <c r="CC45" s="312">
        <f aca="true" t="shared" si="304" ref="CC45:CN45">CC41*$CO$1</f>
        <v>0</v>
      </c>
      <c r="CD45" s="312">
        <f t="shared" si="304"/>
        <v>0</v>
      </c>
      <c r="CE45" s="312">
        <f t="shared" si="304"/>
        <v>0</v>
      </c>
      <c r="CF45" s="312">
        <f t="shared" si="304"/>
        <v>0</v>
      </c>
      <c r="CG45" s="312">
        <f t="shared" si="304"/>
        <v>0</v>
      </c>
      <c r="CH45" s="312">
        <f t="shared" si="304"/>
        <v>0</v>
      </c>
      <c r="CI45" s="312">
        <f t="shared" si="304"/>
        <v>0</v>
      </c>
      <c r="CJ45" s="312">
        <f t="shared" si="304"/>
        <v>0</v>
      </c>
      <c r="CK45" s="312">
        <f t="shared" si="304"/>
        <v>0</v>
      </c>
      <c r="CL45" s="312">
        <f t="shared" si="304"/>
        <v>0</v>
      </c>
      <c r="CM45" s="312">
        <f t="shared" si="304"/>
        <v>0</v>
      </c>
      <c r="CN45" s="312">
        <f t="shared" si="304"/>
        <v>0</v>
      </c>
      <c r="CO45" s="316">
        <f>SUM(CC45:CN45)</f>
        <v>0</v>
      </c>
      <c r="CP45" s="312">
        <f>CP41*$DB$1</f>
        <v>0</v>
      </c>
      <c r="CQ45" s="312">
        <f aca="true" t="shared" si="305" ref="CQ45:DA45">CQ41*$DB$1</f>
        <v>0</v>
      </c>
      <c r="CR45" s="312">
        <f t="shared" si="305"/>
        <v>0</v>
      </c>
      <c r="CS45" s="312">
        <f t="shared" si="305"/>
        <v>0</v>
      </c>
      <c r="CT45" s="312">
        <f t="shared" si="305"/>
        <v>0</v>
      </c>
      <c r="CU45" s="312">
        <f t="shared" si="305"/>
        <v>0</v>
      </c>
      <c r="CV45" s="312">
        <f t="shared" si="305"/>
        <v>0</v>
      </c>
      <c r="CW45" s="312">
        <f t="shared" si="305"/>
        <v>0</v>
      </c>
      <c r="CX45" s="312">
        <f t="shared" si="305"/>
        <v>0</v>
      </c>
      <c r="CY45" s="312">
        <f t="shared" si="305"/>
        <v>0</v>
      </c>
      <c r="CZ45" s="312">
        <f t="shared" si="305"/>
        <v>0</v>
      </c>
      <c r="DA45" s="312">
        <f t="shared" si="305"/>
        <v>0</v>
      </c>
      <c r="DB45" s="316">
        <f>SUM(CP45:DA45)</f>
        <v>0</v>
      </c>
      <c r="DC45" s="312">
        <f>DC41*$DO$1</f>
        <v>0</v>
      </c>
      <c r="DD45" s="312">
        <f aca="true" t="shared" si="306" ref="DD45:DN45">DD41*$DO$1</f>
        <v>0</v>
      </c>
      <c r="DE45" s="312">
        <f t="shared" si="306"/>
        <v>0</v>
      </c>
      <c r="DF45" s="312">
        <f t="shared" si="306"/>
        <v>0</v>
      </c>
      <c r="DG45" s="312">
        <f t="shared" si="306"/>
        <v>0</v>
      </c>
      <c r="DH45" s="312">
        <f t="shared" si="306"/>
        <v>0</v>
      </c>
      <c r="DI45" s="312">
        <f t="shared" si="306"/>
        <v>0</v>
      </c>
      <c r="DJ45" s="312">
        <f t="shared" si="306"/>
        <v>0</v>
      </c>
      <c r="DK45" s="312">
        <f t="shared" si="306"/>
        <v>0</v>
      </c>
      <c r="DL45" s="312">
        <f t="shared" si="306"/>
        <v>0</v>
      </c>
      <c r="DM45" s="312">
        <f t="shared" si="306"/>
        <v>0</v>
      </c>
      <c r="DN45" s="312">
        <f t="shared" si="306"/>
        <v>0</v>
      </c>
      <c r="DO45" s="316">
        <f>SUM(DC45:DN45)</f>
        <v>0</v>
      </c>
      <c r="DP45" s="312">
        <f>DP41*$EB$1</f>
        <v>0</v>
      </c>
      <c r="DQ45" s="312">
        <f aca="true" t="shared" si="307" ref="DQ45:EA45">DQ41*$EB$1</f>
        <v>0</v>
      </c>
      <c r="DR45" s="312">
        <f t="shared" si="307"/>
        <v>0</v>
      </c>
      <c r="DS45" s="312">
        <f t="shared" si="307"/>
        <v>0</v>
      </c>
      <c r="DT45" s="312">
        <f t="shared" si="307"/>
        <v>0</v>
      </c>
      <c r="DU45" s="312">
        <f t="shared" si="307"/>
        <v>0</v>
      </c>
      <c r="DV45" s="312">
        <f t="shared" si="307"/>
        <v>0</v>
      </c>
      <c r="DW45" s="312">
        <f t="shared" si="307"/>
        <v>0</v>
      </c>
      <c r="DX45" s="312">
        <f t="shared" si="307"/>
        <v>0</v>
      </c>
      <c r="DY45" s="312">
        <f t="shared" si="307"/>
        <v>0</v>
      </c>
      <c r="DZ45" s="312">
        <f t="shared" si="307"/>
        <v>0</v>
      </c>
      <c r="EA45" s="312">
        <f t="shared" si="307"/>
        <v>0</v>
      </c>
      <c r="EB45" s="316">
        <f>SUM(DP45:EA45)</f>
        <v>0</v>
      </c>
      <c r="EC45" s="312">
        <f>EC41*$EO$1</f>
        <v>0</v>
      </c>
      <c r="ED45" s="312">
        <f aca="true" t="shared" si="308" ref="ED45:EN45">ED41*$EO$1</f>
        <v>0</v>
      </c>
      <c r="EE45" s="312">
        <f t="shared" si="308"/>
        <v>0</v>
      </c>
      <c r="EF45" s="312">
        <f t="shared" si="308"/>
        <v>0</v>
      </c>
      <c r="EG45" s="312">
        <f t="shared" si="308"/>
        <v>0</v>
      </c>
      <c r="EH45" s="312">
        <f t="shared" si="308"/>
        <v>0</v>
      </c>
      <c r="EI45" s="312">
        <f t="shared" si="308"/>
        <v>0</v>
      </c>
      <c r="EJ45" s="312">
        <f t="shared" si="308"/>
        <v>0</v>
      </c>
      <c r="EK45" s="312">
        <f t="shared" si="308"/>
        <v>0</v>
      </c>
      <c r="EL45" s="312">
        <f t="shared" si="308"/>
        <v>0</v>
      </c>
      <c r="EM45" s="312">
        <f t="shared" si="308"/>
        <v>0</v>
      </c>
      <c r="EN45" s="312">
        <f t="shared" si="308"/>
        <v>0</v>
      </c>
      <c r="EO45" s="316">
        <f>SUM(EC45:EN45)</f>
        <v>0</v>
      </c>
    </row>
    <row r="46" spans="2:145" ht="12.75">
      <c r="B46" s="317" t="str">
        <f>Кредит!C66</f>
        <v>Главница - Дин</v>
      </c>
      <c r="C46" s="311" t="e">
        <f>C42*$O$1</f>
        <v>#DIV/0!</v>
      </c>
      <c r="D46" s="312">
        <f aca="true" t="shared" si="309" ref="D46:N46">D42*$O$1</f>
        <v>0</v>
      </c>
      <c r="E46" s="312">
        <f t="shared" si="309"/>
        <v>0</v>
      </c>
      <c r="F46" s="312">
        <f t="shared" si="309"/>
        <v>0</v>
      </c>
      <c r="G46" s="312">
        <f t="shared" si="309"/>
        <v>0</v>
      </c>
      <c r="H46" s="312">
        <f t="shared" si="309"/>
        <v>0</v>
      </c>
      <c r="I46" s="312">
        <f t="shared" si="309"/>
        <v>0</v>
      </c>
      <c r="J46" s="312">
        <f t="shared" si="309"/>
        <v>0</v>
      </c>
      <c r="K46" s="312">
        <f t="shared" si="309"/>
        <v>0</v>
      </c>
      <c r="L46" s="312">
        <f t="shared" si="309"/>
        <v>0</v>
      </c>
      <c r="M46" s="312">
        <f t="shared" si="309"/>
        <v>0</v>
      </c>
      <c r="N46" s="312">
        <f t="shared" si="309"/>
        <v>0</v>
      </c>
      <c r="O46" s="316" t="e">
        <f>SUM(C46:N46)</f>
        <v>#DIV/0!</v>
      </c>
      <c r="P46" s="312">
        <f>P42*$AB$1</f>
        <v>0</v>
      </c>
      <c r="Q46" s="312">
        <f aca="true" t="shared" si="310" ref="Q46:AA46">Q42*$AB$1</f>
        <v>0</v>
      </c>
      <c r="R46" s="312">
        <f t="shared" si="310"/>
        <v>0</v>
      </c>
      <c r="S46" s="312">
        <f t="shared" si="310"/>
        <v>0</v>
      </c>
      <c r="T46" s="312">
        <f t="shared" si="310"/>
        <v>0</v>
      </c>
      <c r="U46" s="312">
        <f t="shared" si="310"/>
        <v>0</v>
      </c>
      <c r="V46" s="312">
        <f t="shared" si="310"/>
        <v>0</v>
      </c>
      <c r="W46" s="312">
        <f t="shared" si="310"/>
        <v>0</v>
      </c>
      <c r="X46" s="312">
        <f t="shared" si="310"/>
        <v>0</v>
      </c>
      <c r="Y46" s="312">
        <f t="shared" si="310"/>
        <v>0</v>
      </c>
      <c r="Z46" s="312">
        <f t="shared" si="310"/>
        <v>0</v>
      </c>
      <c r="AA46" s="312">
        <f t="shared" si="310"/>
        <v>0</v>
      </c>
      <c r="AB46" s="316">
        <f>SUM(P46:AA46)</f>
        <v>0</v>
      </c>
      <c r="AC46" s="312">
        <f>AC42*$AO$1</f>
        <v>0</v>
      </c>
      <c r="AD46" s="312">
        <f aca="true" t="shared" si="311" ref="AD46:AN46">AD42*$AO$1</f>
        <v>0</v>
      </c>
      <c r="AE46" s="312">
        <f t="shared" si="311"/>
        <v>0</v>
      </c>
      <c r="AF46" s="312">
        <f t="shared" si="311"/>
        <v>0</v>
      </c>
      <c r="AG46" s="312">
        <f t="shared" si="311"/>
        <v>0</v>
      </c>
      <c r="AH46" s="312">
        <f t="shared" si="311"/>
        <v>0</v>
      </c>
      <c r="AI46" s="312">
        <f t="shared" si="311"/>
        <v>0</v>
      </c>
      <c r="AJ46" s="312">
        <f t="shared" si="311"/>
        <v>0</v>
      </c>
      <c r="AK46" s="312">
        <f t="shared" si="311"/>
        <v>0</v>
      </c>
      <c r="AL46" s="312">
        <f t="shared" si="311"/>
        <v>0</v>
      </c>
      <c r="AM46" s="312">
        <f t="shared" si="311"/>
        <v>0</v>
      </c>
      <c r="AN46" s="312">
        <f t="shared" si="311"/>
        <v>0</v>
      </c>
      <c r="AO46" s="316">
        <f>SUM(AC46:AN46)</f>
        <v>0</v>
      </c>
      <c r="AP46" s="312">
        <f>AP42*$BB$1</f>
        <v>0</v>
      </c>
      <c r="AQ46" s="312">
        <f aca="true" t="shared" si="312" ref="AQ46:BA46">AQ42*$BB$1</f>
        <v>0</v>
      </c>
      <c r="AR46" s="312">
        <f t="shared" si="312"/>
        <v>0</v>
      </c>
      <c r="AS46" s="312">
        <f t="shared" si="312"/>
        <v>0</v>
      </c>
      <c r="AT46" s="312">
        <f t="shared" si="312"/>
        <v>0</v>
      </c>
      <c r="AU46" s="312">
        <f t="shared" si="312"/>
        <v>0</v>
      </c>
      <c r="AV46" s="312">
        <f t="shared" si="312"/>
        <v>0</v>
      </c>
      <c r="AW46" s="312">
        <f t="shared" si="312"/>
        <v>0</v>
      </c>
      <c r="AX46" s="312">
        <f t="shared" si="312"/>
        <v>0</v>
      </c>
      <c r="AY46" s="312">
        <f t="shared" si="312"/>
        <v>0</v>
      </c>
      <c r="AZ46" s="312">
        <f t="shared" si="312"/>
        <v>0</v>
      </c>
      <c r="BA46" s="312">
        <f t="shared" si="312"/>
        <v>0</v>
      </c>
      <c r="BB46" s="316">
        <f>SUM(AP46:BA46)</f>
        <v>0</v>
      </c>
      <c r="BC46" s="312">
        <f>BC42*$BO$1</f>
        <v>0</v>
      </c>
      <c r="BD46" s="312">
        <f aca="true" t="shared" si="313" ref="BD46:BN46">BD42*$BO$1</f>
        <v>0</v>
      </c>
      <c r="BE46" s="312">
        <f t="shared" si="313"/>
        <v>0</v>
      </c>
      <c r="BF46" s="312">
        <f t="shared" si="313"/>
        <v>0</v>
      </c>
      <c r="BG46" s="312">
        <f t="shared" si="313"/>
        <v>0</v>
      </c>
      <c r="BH46" s="312">
        <f t="shared" si="313"/>
        <v>0</v>
      </c>
      <c r="BI46" s="312">
        <f t="shared" si="313"/>
        <v>0</v>
      </c>
      <c r="BJ46" s="312">
        <f t="shared" si="313"/>
        <v>0</v>
      </c>
      <c r="BK46" s="312">
        <f t="shared" si="313"/>
        <v>0</v>
      </c>
      <c r="BL46" s="312">
        <f t="shared" si="313"/>
        <v>0</v>
      </c>
      <c r="BM46" s="312">
        <f t="shared" si="313"/>
        <v>0</v>
      </c>
      <c r="BN46" s="312">
        <f t="shared" si="313"/>
        <v>0</v>
      </c>
      <c r="BO46" s="316">
        <f>SUM(BC46:BN46)</f>
        <v>0</v>
      </c>
      <c r="BP46" s="312">
        <f>BP42*$CB$1</f>
        <v>0</v>
      </c>
      <c r="BQ46" s="312">
        <f aca="true" t="shared" si="314" ref="BQ46:CA46">BQ42*$CB$1</f>
        <v>0</v>
      </c>
      <c r="BR46" s="312">
        <f t="shared" si="314"/>
        <v>0</v>
      </c>
      <c r="BS46" s="312">
        <f t="shared" si="314"/>
        <v>0</v>
      </c>
      <c r="BT46" s="312">
        <f t="shared" si="314"/>
        <v>0</v>
      </c>
      <c r="BU46" s="312">
        <f t="shared" si="314"/>
        <v>0</v>
      </c>
      <c r="BV46" s="312">
        <f t="shared" si="314"/>
        <v>0</v>
      </c>
      <c r="BW46" s="312">
        <f t="shared" si="314"/>
        <v>0</v>
      </c>
      <c r="BX46" s="312">
        <f t="shared" si="314"/>
        <v>0</v>
      </c>
      <c r="BY46" s="312">
        <f t="shared" si="314"/>
        <v>0</v>
      </c>
      <c r="BZ46" s="312">
        <f t="shared" si="314"/>
        <v>0</v>
      </c>
      <c r="CA46" s="312">
        <f t="shared" si="314"/>
        <v>0</v>
      </c>
      <c r="CB46" s="316">
        <f>SUM(BP46:CA46)</f>
        <v>0</v>
      </c>
      <c r="CC46" s="312">
        <f aca="true" t="shared" si="315" ref="CC46:CN46">CC42*$CO$1</f>
        <v>0</v>
      </c>
      <c r="CD46" s="312">
        <f t="shared" si="315"/>
        <v>0</v>
      </c>
      <c r="CE46" s="312">
        <f t="shared" si="315"/>
        <v>0</v>
      </c>
      <c r="CF46" s="312">
        <f t="shared" si="315"/>
        <v>0</v>
      </c>
      <c r="CG46" s="312">
        <f t="shared" si="315"/>
        <v>0</v>
      </c>
      <c r="CH46" s="312">
        <f t="shared" si="315"/>
        <v>0</v>
      </c>
      <c r="CI46" s="312">
        <f t="shared" si="315"/>
        <v>0</v>
      </c>
      <c r="CJ46" s="312">
        <f t="shared" si="315"/>
        <v>0</v>
      </c>
      <c r="CK46" s="312">
        <f t="shared" si="315"/>
        <v>0</v>
      </c>
      <c r="CL46" s="312">
        <f t="shared" si="315"/>
        <v>0</v>
      </c>
      <c r="CM46" s="312">
        <f t="shared" si="315"/>
        <v>0</v>
      </c>
      <c r="CN46" s="312">
        <f t="shared" si="315"/>
        <v>0</v>
      </c>
      <c r="CO46" s="316">
        <f>SUM(CC46:CN46)</f>
        <v>0</v>
      </c>
      <c r="CP46" s="312">
        <f>CP42*$DB$1</f>
        <v>0</v>
      </c>
      <c r="CQ46" s="312">
        <f aca="true" t="shared" si="316" ref="CQ46:DA46">CQ42*$DB$1</f>
        <v>0</v>
      </c>
      <c r="CR46" s="312">
        <f t="shared" si="316"/>
        <v>0</v>
      </c>
      <c r="CS46" s="312">
        <f t="shared" si="316"/>
        <v>0</v>
      </c>
      <c r="CT46" s="312">
        <f t="shared" si="316"/>
        <v>0</v>
      </c>
      <c r="CU46" s="312">
        <f t="shared" si="316"/>
        <v>0</v>
      </c>
      <c r="CV46" s="312">
        <f t="shared" si="316"/>
        <v>0</v>
      </c>
      <c r="CW46" s="312">
        <f t="shared" si="316"/>
        <v>0</v>
      </c>
      <c r="CX46" s="312">
        <f t="shared" si="316"/>
        <v>0</v>
      </c>
      <c r="CY46" s="312">
        <f t="shared" si="316"/>
        <v>0</v>
      </c>
      <c r="CZ46" s="312">
        <f t="shared" si="316"/>
        <v>0</v>
      </c>
      <c r="DA46" s="312">
        <f t="shared" si="316"/>
        <v>0</v>
      </c>
      <c r="DB46" s="316">
        <f>SUM(CP46:DA46)</f>
        <v>0</v>
      </c>
      <c r="DC46" s="312">
        <f>DC42*$DO$1</f>
        <v>0</v>
      </c>
      <c r="DD46" s="312">
        <f aca="true" t="shared" si="317" ref="DD46:DN46">DD42*$DO$1</f>
        <v>0</v>
      </c>
      <c r="DE46" s="312">
        <f t="shared" si="317"/>
        <v>0</v>
      </c>
      <c r="DF46" s="312">
        <f t="shared" si="317"/>
        <v>0</v>
      </c>
      <c r="DG46" s="312">
        <f t="shared" si="317"/>
        <v>0</v>
      </c>
      <c r="DH46" s="312">
        <f t="shared" si="317"/>
        <v>0</v>
      </c>
      <c r="DI46" s="312">
        <f t="shared" si="317"/>
        <v>0</v>
      </c>
      <c r="DJ46" s="312">
        <f t="shared" si="317"/>
        <v>0</v>
      </c>
      <c r="DK46" s="312">
        <f t="shared" si="317"/>
        <v>0</v>
      </c>
      <c r="DL46" s="312">
        <f t="shared" si="317"/>
        <v>0</v>
      </c>
      <c r="DM46" s="312">
        <f t="shared" si="317"/>
        <v>0</v>
      </c>
      <c r="DN46" s="312">
        <f t="shared" si="317"/>
        <v>0</v>
      </c>
      <c r="DO46" s="316">
        <f>SUM(DC46:DN46)</f>
        <v>0</v>
      </c>
      <c r="DP46" s="312">
        <f>DP42*$EB$1</f>
        <v>0</v>
      </c>
      <c r="DQ46" s="312">
        <f aca="true" t="shared" si="318" ref="DQ46:EA46">DQ42*$EB$1</f>
        <v>0</v>
      </c>
      <c r="DR46" s="312">
        <f t="shared" si="318"/>
        <v>0</v>
      </c>
      <c r="DS46" s="312">
        <f t="shared" si="318"/>
        <v>0</v>
      </c>
      <c r="DT46" s="312">
        <f t="shared" si="318"/>
        <v>0</v>
      </c>
      <c r="DU46" s="312">
        <f t="shared" si="318"/>
        <v>0</v>
      </c>
      <c r="DV46" s="312">
        <f t="shared" si="318"/>
        <v>0</v>
      </c>
      <c r="DW46" s="312">
        <f t="shared" si="318"/>
        <v>0</v>
      </c>
      <c r="DX46" s="312">
        <f t="shared" si="318"/>
        <v>0</v>
      </c>
      <c r="DY46" s="312">
        <f t="shared" si="318"/>
        <v>0</v>
      </c>
      <c r="DZ46" s="312">
        <f t="shared" si="318"/>
        <v>0</v>
      </c>
      <c r="EA46" s="312">
        <f t="shared" si="318"/>
        <v>0</v>
      </c>
      <c r="EB46" s="316">
        <f>SUM(DP46:EA46)</f>
        <v>0</v>
      </c>
      <c r="EC46" s="312">
        <f>EC42*$EO$1</f>
        <v>0</v>
      </c>
      <c r="ED46" s="312">
        <f aca="true" t="shared" si="319" ref="ED46:EN46">ED42*$EO$1</f>
        <v>0</v>
      </c>
      <c r="EE46" s="312">
        <f t="shared" si="319"/>
        <v>0</v>
      </c>
      <c r="EF46" s="312">
        <f t="shared" si="319"/>
        <v>0</v>
      </c>
      <c r="EG46" s="312">
        <f t="shared" si="319"/>
        <v>0</v>
      </c>
      <c r="EH46" s="312">
        <f t="shared" si="319"/>
        <v>0</v>
      </c>
      <c r="EI46" s="312">
        <f t="shared" si="319"/>
        <v>0</v>
      </c>
      <c r="EJ46" s="312">
        <f t="shared" si="319"/>
        <v>0</v>
      </c>
      <c r="EK46" s="312">
        <f t="shared" si="319"/>
        <v>0</v>
      </c>
      <c r="EL46" s="312">
        <f t="shared" si="319"/>
        <v>0</v>
      </c>
      <c r="EM46" s="312">
        <f t="shared" si="319"/>
        <v>0</v>
      </c>
      <c r="EN46" s="312">
        <f t="shared" si="319"/>
        <v>0</v>
      </c>
      <c r="EO46" s="316">
        <f>SUM(EC46:EN46)</f>
        <v>0</v>
      </c>
    </row>
    <row r="47" spans="2:145" ht="12.75">
      <c r="B47" s="315" t="str">
        <f>Кредит!C67</f>
        <v>Сервисирање дуга - Дин</v>
      </c>
      <c r="C47" s="311" t="e">
        <f aca="true" t="shared" si="320" ref="C47:N47">SUM(C45:C46)</f>
        <v>#DIV/0!</v>
      </c>
      <c r="D47" s="312">
        <f t="shared" si="320"/>
        <v>0</v>
      </c>
      <c r="E47" s="312">
        <f t="shared" si="320"/>
        <v>0</v>
      </c>
      <c r="F47" s="312">
        <f t="shared" si="320"/>
        <v>0</v>
      </c>
      <c r="G47" s="312">
        <f t="shared" si="320"/>
        <v>0</v>
      </c>
      <c r="H47" s="312">
        <f t="shared" si="320"/>
        <v>0</v>
      </c>
      <c r="I47" s="312">
        <f t="shared" si="320"/>
        <v>0</v>
      </c>
      <c r="J47" s="312">
        <f t="shared" si="320"/>
        <v>0</v>
      </c>
      <c r="K47" s="312">
        <f t="shared" si="320"/>
        <v>0</v>
      </c>
      <c r="L47" s="312">
        <f t="shared" si="320"/>
        <v>0</v>
      </c>
      <c r="M47" s="312">
        <f t="shared" si="320"/>
        <v>0</v>
      </c>
      <c r="N47" s="312">
        <f t="shared" si="320"/>
        <v>0</v>
      </c>
      <c r="O47" s="316" t="e">
        <f>SUM(C47:N47)</f>
        <v>#DIV/0!</v>
      </c>
      <c r="P47" s="312">
        <f aca="true" t="shared" si="321" ref="P47:AA47">SUM(P45:P46)</f>
        <v>0</v>
      </c>
      <c r="Q47" s="312">
        <f t="shared" si="321"/>
        <v>0</v>
      </c>
      <c r="R47" s="312">
        <f t="shared" si="321"/>
        <v>0</v>
      </c>
      <c r="S47" s="312">
        <f t="shared" si="321"/>
        <v>0</v>
      </c>
      <c r="T47" s="312">
        <f t="shared" si="321"/>
        <v>0</v>
      </c>
      <c r="U47" s="312">
        <f t="shared" si="321"/>
        <v>0</v>
      </c>
      <c r="V47" s="312">
        <f t="shared" si="321"/>
        <v>0</v>
      </c>
      <c r="W47" s="312">
        <f t="shared" si="321"/>
        <v>0</v>
      </c>
      <c r="X47" s="312">
        <f t="shared" si="321"/>
        <v>0</v>
      </c>
      <c r="Y47" s="312">
        <f t="shared" si="321"/>
        <v>0</v>
      </c>
      <c r="Z47" s="312">
        <f t="shared" si="321"/>
        <v>0</v>
      </c>
      <c r="AA47" s="312">
        <f t="shared" si="321"/>
        <v>0</v>
      </c>
      <c r="AB47" s="316">
        <f>SUM(P47:AA47)</f>
        <v>0</v>
      </c>
      <c r="AC47" s="312">
        <f aca="true" t="shared" si="322" ref="AC47:AN47">SUM(AC45:AC46)</f>
        <v>0</v>
      </c>
      <c r="AD47" s="312">
        <f t="shared" si="322"/>
        <v>0</v>
      </c>
      <c r="AE47" s="312">
        <f t="shared" si="322"/>
        <v>0</v>
      </c>
      <c r="AF47" s="312">
        <f t="shared" si="322"/>
        <v>0</v>
      </c>
      <c r="AG47" s="312">
        <f t="shared" si="322"/>
        <v>0</v>
      </c>
      <c r="AH47" s="312">
        <f t="shared" si="322"/>
        <v>0</v>
      </c>
      <c r="AI47" s="312">
        <f t="shared" si="322"/>
        <v>0</v>
      </c>
      <c r="AJ47" s="312">
        <f t="shared" si="322"/>
        <v>0</v>
      </c>
      <c r="AK47" s="312">
        <f t="shared" si="322"/>
        <v>0</v>
      </c>
      <c r="AL47" s="312">
        <f t="shared" si="322"/>
        <v>0</v>
      </c>
      <c r="AM47" s="312">
        <f t="shared" si="322"/>
        <v>0</v>
      </c>
      <c r="AN47" s="312">
        <f t="shared" si="322"/>
        <v>0</v>
      </c>
      <c r="AO47" s="316">
        <f>SUM(AC47:AN47)</f>
        <v>0</v>
      </c>
      <c r="AP47" s="312">
        <f aca="true" t="shared" si="323" ref="AP47:BA47">SUM(AP45:AP46)</f>
        <v>0</v>
      </c>
      <c r="AQ47" s="312">
        <f t="shared" si="323"/>
        <v>0</v>
      </c>
      <c r="AR47" s="312">
        <f t="shared" si="323"/>
        <v>0</v>
      </c>
      <c r="AS47" s="312">
        <f t="shared" si="323"/>
        <v>0</v>
      </c>
      <c r="AT47" s="312">
        <f t="shared" si="323"/>
        <v>0</v>
      </c>
      <c r="AU47" s="312">
        <f t="shared" si="323"/>
        <v>0</v>
      </c>
      <c r="AV47" s="312">
        <f t="shared" si="323"/>
        <v>0</v>
      </c>
      <c r="AW47" s="312">
        <f t="shared" si="323"/>
        <v>0</v>
      </c>
      <c r="AX47" s="312">
        <f t="shared" si="323"/>
        <v>0</v>
      </c>
      <c r="AY47" s="312">
        <f t="shared" si="323"/>
        <v>0</v>
      </c>
      <c r="AZ47" s="312">
        <f t="shared" si="323"/>
        <v>0</v>
      </c>
      <c r="BA47" s="312">
        <f t="shared" si="323"/>
        <v>0</v>
      </c>
      <c r="BB47" s="316">
        <f>SUM(AP47:BA47)</f>
        <v>0</v>
      </c>
      <c r="BC47" s="312">
        <f aca="true" t="shared" si="324" ref="BC47:BN47">SUM(BC45:BC46)</f>
        <v>0</v>
      </c>
      <c r="BD47" s="312">
        <f t="shared" si="324"/>
        <v>0</v>
      </c>
      <c r="BE47" s="312">
        <f t="shared" si="324"/>
        <v>0</v>
      </c>
      <c r="BF47" s="312">
        <f t="shared" si="324"/>
        <v>0</v>
      </c>
      <c r="BG47" s="312">
        <f t="shared" si="324"/>
        <v>0</v>
      </c>
      <c r="BH47" s="312">
        <f t="shared" si="324"/>
        <v>0</v>
      </c>
      <c r="BI47" s="312">
        <f t="shared" si="324"/>
        <v>0</v>
      </c>
      <c r="BJ47" s="312">
        <f t="shared" si="324"/>
        <v>0</v>
      </c>
      <c r="BK47" s="312">
        <f t="shared" si="324"/>
        <v>0</v>
      </c>
      <c r="BL47" s="312">
        <f t="shared" si="324"/>
        <v>0</v>
      </c>
      <c r="BM47" s="312">
        <f t="shared" si="324"/>
        <v>0</v>
      </c>
      <c r="BN47" s="312">
        <f t="shared" si="324"/>
        <v>0</v>
      </c>
      <c r="BO47" s="316">
        <f>SUM(BC47:BN47)</f>
        <v>0</v>
      </c>
      <c r="BP47" s="312">
        <f aca="true" t="shared" si="325" ref="BP47:CA47">SUM(BP45:BP46)</f>
        <v>0</v>
      </c>
      <c r="BQ47" s="312">
        <f t="shared" si="325"/>
        <v>0</v>
      </c>
      <c r="BR47" s="312">
        <f t="shared" si="325"/>
        <v>0</v>
      </c>
      <c r="BS47" s="312">
        <f t="shared" si="325"/>
        <v>0</v>
      </c>
      <c r="BT47" s="312">
        <f t="shared" si="325"/>
        <v>0</v>
      </c>
      <c r="BU47" s="312">
        <f t="shared" si="325"/>
        <v>0</v>
      </c>
      <c r="BV47" s="312">
        <f t="shared" si="325"/>
        <v>0</v>
      </c>
      <c r="BW47" s="312">
        <f t="shared" si="325"/>
        <v>0</v>
      </c>
      <c r="BX47" s="312">
        <f t="shared" si="325"/>
        <v>0</v>
      </c>
      <c r="BY47" s="312">
        <f t="shared" si="325"/>
        <v>0</v>
      </c>
      <c r="BZ47" s="312">
        <f t="shared" si="325"/>
        <v>0</v>
      </c>
      <c r="CA47" s="312">
        <f t="shared" si="325"/>
        <v>0</v>
      </c>
      <c r="CB47" s="316">
        <f>SUM(BP47:CA47)</f>
        <v>0</v>
      </c>
      <c r="CC47" s="312">
        <f aca="true" t="shared" si="326" ref="CC47:CN47">SUM(CC45:CC46)</f>
        <v>0</v>
      </c>
      <c r="CD47" s="312">
        <f t="shared" si="326"/>
        <v>0</v>
      </c>
      <c r="CE47" s="312">
        <f t="shared" si="326"/>
        <v>0</v>
      </c>
      <c r="CF47" s="312">
        <f t="shared" si="326"/>
        <v>0</v>
      </c>
      <c r="CG47" s="312">
        <f t="shared" si="326"/>
        <v>0</v>
      </c>
      <c r="CH47" s="312">
        <f t="shared" si="326"/>
        <v>0</v>
      </c>
      <c r="CI47" s="312">
        <f t="shared" si="326"/>
        <v>0</v>
      </c>
      <c r="CJ47" s="312">
        <f t="shared" si="326"/>
        <v>0</v>
      </c>
      <c r="CK47" s="312">
        <f t="shared" si="326"/>
        <v>0</v>
      </c>
      <c r="CL47" s="312">
        <f t="shared" si="326"/>
        <v>0</v>
      </c>
      <c r="CM47" s="312">
        <f t="shared" si="326"/>
        <v>0</v>
      </c>
      <c r="CN47" s="312">
        <f t="shared" si="326"/>
        <v>0</v>
      </c>
      <c r="CO47" s="316">
        <f>SUM(CC47:CN47)</f>
        <v>0</v>
      </c>
      <c r="CP47" s="312">
        <f aca="true" t="shared" si="327" ref="CP47:DA47">SUM(CP45:CP46)</f>
        <v>0</v>
      </c>
      <c r="CQ47" s="312">
        <f t="shared" si="327"/>
        <v>0</v>
      </c>
      <c r="CR47" s="312">
        <f t="shared" si="327"/>
        <v>0</v>
      </c>
      <c r="CS47" s="312">
        <f t="shared" si="327"/>
        <v>0</v>
      </c>
      <c r="CT47" s="312">
        <f t="shared" si="327"/>
        <v>0</v>
      </c>
      <c r="CU47" s="312">
        <f t="shared" si="327"/>
        <v>0</v>
      </c>
      <c r="CV47" s="312">
        <f t="shared" si="327"/>
        <v>0</v>
      </c>
      <c r="CW47" s="312">
        <f t="shared" si="327"/>
        <v>0</v>
      </c>
      <c r="CX47" s="312">
        <f t="shared" si="327"/>
        <v>0</v>
      </c>
      <c r="CY47" s="312">
        <f t="shared" si="327"/>
        <v>0</v>
      </c>
      <c r="CZ47" s="312">
        <f t="shared" si="327"/>
        <v>0</v>
      </c>
      <c r="DA47" s="312">
        <f t="shared" si="327"/>
        <v>0</v>
      </c>
      <c r="DB47" s="316">
        <f>SUM(CP47:DA47)</f>
        <v>0</v>
      </c>
      <c r="DC47" s="312">
        <f aca="true" t="shared" si="328" ref="DC47:DN47">SUM(DC45:DC46)</f>
        <v>0</v>
      </c>
      <c r="DD47" s="312">
        <f t="shared" si="328"/>
        <v>0</v>
      </c>
      <c r="DE47" s="312">
        <f t="shared" si="328"/>
        <v>0</v>
      </c>
      <c r="DF47" s="312">
        <f t="shared" si="328"/>
        <v>0</v>
      </c>
      <c r="DG47" s="312">
        <f t="shared" si="328"/>
        <v>0</v>
      </c>
      <c r="DH47" s="312">
        <f t="shared" si="328"/>
        <v>0</v>
      </c>
      <c r="DI47" s="312">
        <f t="shared" si="328"/>
        <v>0</v>
      </c>
      <c r="DJ47" s="312">
        <f t="shared" si="328"/>
        <v>0</v>
      </c>
      <c r="DK47" s="312">
        <f t="shared" si="328"/>
        <v>0</v>
      </c>
      <c r="DL47" s="312">
        <f t="shared" si="328"/>
        <v>0</v>
      </c>
      <c r="DM47" s="312">
        <f t="shared" si="328"/>
        <v>0</v>
      </c>
      <c r="DN47" s="312">
        <f t="shared" si="328"/>
        <v>0</v>
      </c>
      <c r="DO47" s="316">
        <f>SUM(DC47:DN47)</f>
        <v>0</v>
      </c>
      <c r="DP47" s="312">
        <f aca="true" t="shared" si="329" ref="DP47:EA47">SUM(DP45:DP46)</f>
        <v>0</v>
      </c>
      <c r="DQ47" s="312">
        <f t="shared" si="329"/>
        <v>0</v>
      </c>
      <c r="DR47" s="312">
        <f t="shared" si="329"/>
        <v>0</v>
      </c>
      <c r="DS47" s="312">
        <f t="shared" si="329"/>
        <v>0</v>
      </c>
      <c r="DT47" s="312">
        <f t="shared" si="329"/>
        <v>0</v>
      </c>
      <c r="DU47" s="312">
        <f t="shared" si="329"/>
        <v>0</v>
      </c>
      <c r="DV47" s="312">
        <f t="shared" si="329"/>
        <v>0</v>
      </c>
      <c r="DW47" s="312">
        <f t="shared" si="329"/>
        <v>0</v>
      </c>
      <c r="DX47" s="312">
        <f t="shared" si="329"/>
        <v>0</v>
      </c>
      <c r="DY47" s="312">
        <f t="shared" si="329"/>
        <v>0</v>
      </c>
      <c r="DZ47" s="312">
        <f t="shared" si="329"/>
        <v>0</v>
      </c>
      <c r="EA47" s="312">
        <f t="shared" si="329"/>
        <v>0</v>
      </c>
      <c r="EB47" s="316">
        <f>SUM(DP47:EA47)</f>
        <v>0</v>
      </c>
      <c r="EC47" s="312">
        <f aca="true" t="shared" si="330" ref="EC47:EN47">SUM(EC45:EC46)</f>
        <v>0</v>
      </c>
      <c r="ED47" s="312">
        <f t="shared" si="330"/>
        <v>0</v>
      </c>
      <c r="EE47" s="312">
        <f t="shared" si="330"/>
        <v>0</v>
      </c>
      <c r="EF47" s="312">
        <f t="shared" si="330"/>
        <v>0</v>
      </c>
      <c r="EG47" s="312">
        <f t="shared" si="330"/>
        <v>0</v>
      </c>
      <c r="EH47" s="312">
        <f t="shared" si="330"/>
        <v>0</v>
      </c>
      <c r="EI47" s="312">
        <f t="shared" si="330"/>
        <v>0</v>
      </c>
      <c r="EJ47" s="312">
        <f t="shared" si="330"/>
        <v>0</v>
      </c>
      <c r="EK47" s="312">
        <f t="shared" si="330"/>
        <v>0</v>
      </c>
      <c r="EL47" s="312">
        <f t="shared" si="330"/>
        <v>0</v>
      </c>
      <c r="EM47" s="312">
        <f t="shared" si="330"/>
        <v>0</v>
      </c>
      <c r="EN47" s="312">
        <f t="shared" si="330"/>
        <v>0</v>
      </c>
      <c r="EO47" s="316">
        <f>SUM(EC47:EN47)</f>
        <v>0</v>
      </c>
    </row>
    <row r="48" spans="2:145" ht="12.75">
      <c r="B48" s="315" t="str">
        <f>Кредит!C68</f>
        <v>Неотплаћена главница - Дин</v>
      </c>
      <c r="C48" s="311">
        <f>C44*$O$1</f>
        <v>0</v>
      </c>
      <c r="D48" s="312">
        <f aca="true" t="shared" si="331" ref="D48:M48">D44*$O$1</f>
        <v>0</v>
      </c>
      <c r="E48" s="312">
        <f t="shared" si="331"/>
        <v>0</v>
      </c>
      <c r="F48" s="312">
        <f t="shared" si="331"/>
        <v>0</v>
      </c>
      <c r="G48" s="312">
        <f t="shared" si="331"/>
        <v>0</v>
      </c>
      <c r="H48" s="312">
        <f t="shared" si="331"/>
        <v>0</v>
      </c>
      <c r="I48" s="312">
        <f t="shared" si="331"/>
        <v>0</v>
      </c>
      <c r="J48" s="312">
        <f t="shared" si="331"/>
        <v>0</v>
      </c>
      <c r="K48" s="312">
        <f t="shared" si="331"/>
        <v>0</v>
      </c>
      <c r="L48" s="312">
        <f t="shared" si="331"/>
        <v>0</v>
      </c>
      <c r="M48" s="312">
        <f t="shared" si="331"/>
        <v>0</v>
      </c>
      <c r="N48" s="312">
        <f>N44*$O$1</f>
        <v>0</v>
      </c>
      <c r="O48" s="316">
        <f>N48</f>
        <v>0</v>
      </c>
      <c r="P48" s="312">
        <f>P44*$AB$1</f>
        <v>0</v>
      </c>
      <c r="Q48" s="312">
        <f aca="true" t="shared" si="332" ref="Q48:AA48">Q44*$AB$1</f>
        <v>0</v>
      </c>
      <c r="R48" s="312">
        <f t="shared" si="332"/>
        <v>0</v>
      </c>
      <c r="S48" s="312">
        <f t="shared" si="332"/>
        <v>0</v>
      </c>
      <c r="T48" s="312">
        <f t="shared" si="332"/>
        <v>0</v>
      </c>
      <c r="U48" s="312">
        <f t="shared" si="332"/>
        <v>0</v>
      </c>
      <c r="V48" s="312">
        <f t="shared" si="332"/>
        <v>0</v>
      </c>
      <c r="W48" s="312">
        <f t="shared" si="332"/>
        <v>0</v>
      </c>
      <c r="X48" s="312">
        <f t="shared" si="332"/>
        <v>0</v>
      </c>
      <c r="Y48" s="312">
        <f t="shared" si="332"/>
        <v>0</v>
      </c>
      <c r="Z48" s="312">
        <f t="shared" si="332"/>
        <v>0</v>
      </c>
      <c r="AA48" s="312">
        <f t="shared" si="332"/>
        <v>0</v>
      </c>
      <c r="AB48" s="316">
        <f>AA48</f>
        <v>0</v>
      </c>
      <c r="AC48" s="312">
        <f>AC44*$AO$1</f>
        <v>0</v>
      </c>
      <c r="AD48" s="312">
        <f aca="true" t="shared" si="333" ref="AD48:AN48">AD44*$AO$1</f>
        <v>0</v>
      </c>
      <c r="AE48" s="312">
        <f t="shared" si="333"/>
        <v>0</v>
      </c>
      <c r="AF48" s="312">
        <f t="shared" si="333"/>
        <v>0</v>
      </c>
      <c r="AG48" s="312">
        <f t="shared" si="333"/>
        <v>0</v>
      </c>
      <c r="AH48" s="312">
        <f t="shared" si="333"/>
        <v>0</v>
      </c>
      <c r="AI48" s="312">
        <f t="shared" si="333"/>
        <v>0</v>
      </c>
      <c r="AJ48" s="312">
        <f t="shared" si="333"/>
        <v>0</v>
      </c>
      <c r="AK48" s="312">
        <f t="shared" si="333"/>
        <v>0</v>
      </c>
      <c r="AL48" s="312">
        <f t="shared" si="333"/>
        <v>0</v>
      </c>
      <c r="AM48" s="312">
        <f t="shared" si="333"/>
        <v>0</v>
      </c>
      <c r="AN48" s="312">
        <f t="shared" si="333"/>
        <v>0</v>
      </c>
      <c r="AO48" s="316">
        <f>AN48</f>
        <v>0</v>
      </c>
      <c r="AP48" s="312">
        <f>AP44*$BB$1</f>
        <v>0</v>
      </c>
      <c r="AQ48" s="312">
        <f aca="true" t="shared" si="334" ref="AQ48:BA48">AQ44*$BB$1</f>
        <v>0</v>
      </c>
      <c r="AR48" s="312">
        <f t="shared" si="334"/>
        <v>0</v>
      </c>
      <c r="AS48" s="312">
        <f t="shared" si="334"/>
        <v>0</v>
      </c>
      <c r="AT48" s="312">
        <f t="shared" si="334"/>
        <v>0</v>
      </c>
      <c r="AU48" s="312">
        <f t="shared" si="334"/>
        <v>0</v>
      </c>
      <c r="AV48" s="312">
        <f t="shared" si="334"/>
        <v>0</v>
      </c>
      <c r="AW48" s="312">
        <f t="shared" si="334"/>
        <v>0</v>
      </c>
      <c r="AX48" s="312">
        <f t="shared" si="334"/>
        <v>0</v>
      </c>
      <c r="AY48" s="312">
        <f t="shared" si="334"/>
        <v>0</v>
      </c>
      <c r="AZ48" s="312">
        <f t="shared" si="334"/>
        <v>0</v>
      </c>
      <c r="BA48" s="312">
        <f t="shared" si="334"/>
        <v>0</v>
      </c>
      <c r="BB48" s="316">
        <f>BA48</f>
        <v>0</v>
      </c>
      <c r="BC48" s="312">
        <f>BC44*$BO$1</f>
        <v>0</v>
      </c>
      <c r="BD48" s="312">
        <f aca="true" t="shared" si="335" ref="BD48:BN48">BD44*$BO$1</f>
        <v>0</v>
      </c>
      <c r="BE48" s="312">
        <f t="shared" si="335"/>
        <v>0</v>
      </c>
      <c r="BF48" s="312">
        <f t="shared" si="335"/>
        <v>0</v>
      </c>
      <c r="BG48" s="312">
        <f t="shared" si="335"/>
        <v>0</v>
      </c>
      <c r="BH48" s="312">
        <f t="shared" si="335"/>
        <v>0</v>
      </c>
      <c r="BI48" s="312">
        <f t="shared" si="335"/>
        <v>0</v>
      </c>
      <c r="BJ48" s="312">
        <f t="shared" si="335"/>
        <v>0</v>
      </c>
      <c r="BK48" s="312">
        <f t="shared" si="335"/>
        <v>0</v>
      </c>
      <c r="BL48" s="312">
        <f t="shared" si="335"/>
        <v>0</v>
      </c>
      <c r="BM48" s="312">
        <f t="shared" si="335"/>
        <v>0</v>
      </c>
      <c r="BN48" s="312">
        <f t="shared" si="335"/>
        <v>0</v>
      </c>
      <c r="BO48" s="316">
        <f>BN48</f>
        <v>0</v>
      </c>
      <c r="BP48" s="312">
        <f>BP44*$CB$1</f>
        <v>0</v>
      </c>
      <c r="BQ48" s="312">
        <f aca="true" t="shared" si="336" ref="BQ48:CA48">BQ44*$CB$1</f>
        <v>0</v>
      </c>
      <c r="BR48" s="312">
        <f t="shared" si="336"/>
        <v>0</v>
      </c>
      <c r="BS48" s="312">
        <f t="shared" si="336"/>
        <v>0</v>
      </c>
      <c r="BT48" s="312">
        <f t="shared" si="336"/>
        <v>0</v>
      </c>
      <c r="BU48" s="312">
        <f t="shared" si="336"/>
        <v>0</v>
      </c>
      <c r="BV48" s="312">
        <f t="shared" si="336"/>
        <v>0</v>
      </c>
      <c r="BW48" s="312">
        <f t="shared" si="336"/>
        <v>0</v>
      </c>
      <c r="BX48" s="312">
        <f t="shared" si="336"/>
        <v>0</v>
      </c>
      <c r="BY48" s="312">
        <f t="shared" si="336"/>
        <v>0</v>
      </c>
      <c r="BZ48" s="312">
        <f t="shared" si="336"/>
        <v>0</v>
      </c>
      <c r="CA48" s="312">
        <f t="shared" si="336"/>
        <v>0</v>
      </c>
      <c r="CB48" s="316">
        <f>CA48</f>
        <v>0</v>
      </c>
      <c r="CC48" s="312">
        <f aca="true" t="shared" si="337" ref="CC48:CN48">CC44*$CO$1</f>
        <v>0</v>
      </c>
      <c r="CD48" s="312">
        <f t="shared" si="337"/>
        <v>0</v>
      </c>
      <c r="CE48" s="312">
        <f t="shared" si="337"/>
        <v>0</v>
      </c>
      <c r="CF48" s="312">
        <f t="shared" si="337"/>
        <v>0</v>
      </c>
      <c r="CG48" s="312">
        <f t="shared" si="337"/>
        <v>0</v>
      </c>
      <c r="CH48" s="312">
        <f t="shared" si="337"/>
        <v>0</v>
      </c>
      <c r="CI48" s="312">
        <f t="shared" si="337"/>
        <v>0</v>
      </c>
      <c r="CJ48" s="312">
        <f t="shared" si="337"/>
        <v>0</v>
      </c>
      <c r="CK48" s="312">
        <f t="shared" si="337"/>
        <v>0</v>
      </c>
      <c r="CL48" s="312">
        <f t="shared" si="337"/>
        <v>0</v>
      </c>
      <c r="CM48" s="312">
        <f t="shared" si="337"/>
        <v>0</v>
      </c>
      <c r="CN48" s="312">
        <f t="shared" si="337"/>
        <v>0</v>
      </c>
      <c r="CO48" s="316">
        <f>CN48</f>
        <v>0</v>
      </c>
      <c r="CP48" s="312">
        <f>CP44*$DB$1</f>
        <v>0</v>
      </c>
      <c r="CQ48" s="312">
        <f aca="true" t="shared" si="338" ref="CQ48:DA48">CQ44*$DB$1</f>
        <v>0</v>
      </c>
      <c r="CR48" s="312">
        <f t="shared" si="338"/>
        <v>0</v>
      </c>
      <c r="CS48" s="312">
        <f t="shared" si="338"/>
        <v>0</v>
      </c>
      <c r="CT48" s="312">
        <f t="shared" si="338"/>
        <v>0</v>
      </c>
      <c r="CU48" s="312">
        <f t="shared" si="338"/>
        <v>0</v>
      </c>
      <c r="CV48" s="312">
        <f t="shared" si="338"/>
        <v>0</v>
      </c>
      <c r="CW48" s="312">
        <f t="shared" si="338"/>
        <v>0</v>
      </c>
      <c r="CX48" s="312">
        <f t="shared" si="338"/>
        <v>0</v>
      </c>
      <c r="CY48" s="312">
        <f t="shared" si="338"/>
        <v>0</v>
      </c>
      <c r="CZ48" s="312">
        <f t="shared" si="338"/>
        <v>0</v>
      </c>
      <c r="DA48" s="312">
        <f t="shared" si="338"/>
        <v>0</v>
      </c>
      <c r="DB48" s="316">
        <f>DA48</f>
        <v>0</v>
      </c>
      <c r="DC48" s="312">
        <f>DC44*$DO$1</f>
        <v>0</v>
      </c>
      <c r="DD48" s="312">
        <f aca="true" t="shared" si="339" ref="DD48:DN48">DD44*$DO$1</f>
        <v>0</v>
      </c>
      <c r="DE48" s="312">
        <f t="shared" si="339"/>
        <v>0</v>
      </c>
      <c r="DF48" s="312">
        <f t="shared" si="339"/>
        <v>0</v>
      </c>
      <c r="DG48" s="312">
        <f t="shared" si="339"/>
        <v>0</v>
      </c>
      <c r="DH48" s="312">
        <f t="shared" si="339"/>
        <v>0</v>
      </c>
      <c r="DI48" s="312">
        <f t="shared" si="339"/>
        <v>0</v>
      </c>
      <c r="DJ48" s="312">
        <f t="shared" si="339"/>
        <v>0</v>
      </c>
      <c r="DK48" s="312">
        <f t="shared" si="339"/>
        <v>0</v>
      </c>
      <c r="DL48" s="312">
        <f t="shared" si="339"/>
        <v>0</v>
      </c>
      <c r="DM48" s="312">
        <f t="shared" si="339"/>
        <v>0</v>
      </c>
      <c r="DN48" s="312">
        <f t="shared" si="339"/>
        <v>0</v>
      </c>
      <c r="DO48" s="316">
        <f>DN48</f>
        <v>0</v>
      </c>
      <c r="DP48" s="312">
        <f>DP44*$EB$1</f>
        <v>0</v>
      </c>
      <c r="DQ48" s="312">
        <f aca="true" t="shared" si="340" ref="DQ48:EA48">DQ44*$EB$1</f>
        <v>0</v>
      </c>
      <c r="DR48" s="312">
        <f t="shared" si="340"/>
        <v>0</v>
      </c>
      <c r="DS48" s="312">
        <f t="shared" si="340"/>
        <v>0</v>
      </c>
      <c r="DT48" s="312">
        <f t="shared" si="340"/>
        <v>0</v>
      </c>
      <c r="DU48" s="312">
        <f t="shared" si="340"/>
        <v>0</v>
      </c>
      <c r="DV48" s="312">
        <f t="shared" si="340"/>
        <v>0</v>
      </c>
      <c r="DW48" s="312">
        <f t="shared" si="340"/>
        <v>0</v>
      </c>
      <c r="DX48" s="312">
        <f t="shared" si="340"/>
        <v>0</v>
      </c>
      <c r="DY48" s="312">
        <f t="shared" si="340"/>
        <v>0</v>
      </c>
      <c r="DZ48" s="312">
        <f t="shared" si="340"/>
        <v>0</v>
      </c>
      <c r="EA48" s="312">
        <f t="shared" si="340"/>
        <v>0</v>
      </c>
      <c r="EB48" s="316">
        <f>EA48</f>
        <v>0</v>
      </c>
      <c r="EC48" s="312">
        <f>EC44*$EO$1</f>
        <v>0</v>
      </c>
      <c r="ED48" s="312">
        <f aca="true" t="shared" si="341" ref="ED48:EN48">ED44*$EO$1</f>
        <v>0</v>
      </c>
      <c r="EE48" s="312">
        <f t="shared" si="341"/>
        <v>0</v>
      </c>
      <c r="EF48" s="312">
        <f t="shared" si="341"/>
        <v>0</v>
      </c>
      <c r="EG48" s="312">
        <f t="shared" si="341"/>
        <v>0</v>
      </c>
      <c r="EH48" s="312">
        <f t="shared" si="341"/>
        <v>0</v>
      </c>
      <c r="EI48" s="312">
        <f t="shared" si="341"/>
        <v>0</v>
      </c>
      <c r="EJ48" s="312">
        <f t="shared" si="341"/>
        <v>0</v>
      </c>
      <c r="EK48" s="312">
        <f t="shared" si="341"/>
        <v>0</v>
      </c>
      <c r="EL48" s="312">
        <f t="shared" si="341"/>
        <v>0</v>
      </c>
      <c r="EM48" s="312">
        <f t="shared" si="341"/>
        <v>0</v>
      </c>
      <c r="EN48" s="312">
        <f t="shared" si="341"/>
        <v>0</v>
      </c>
      <c r="EO48" s="316">
        <f>EN48</f>
        <v>0</v>
      </c>
    </row>
  </sheetData>
  <sheetProtection password="DCCD" sheet="1" formatColumns="0" formatRows="0" autoFilter="0" pivotTables="0"/>
  <mergeCells count="11">
    <mergeCell ref="DC2:DN2"/>
    <mergeCell ref="C2:N2"/>
    <mergeCell ref="EC2:EN2"/>
    <mergeCell ref="DP2:EA2"/>
    <mergeCell ref="P2:AA2"/>
    <mergeCell ref="AC2:AN2"/>
    <mergeCell ref="AP2:BA2"/>
    <mergeCell ref="BC2:BN2"/>
    <mergeCell ref="BP2:CA2"/>
    <mergeCell ref="CC2:CN2"/>
    <mergeCell ref="CP2:DA2"/>
  </mergeCells>
  <printOptions horizontalCentered="1"/>
  <pageMargins left="0.5" right="0.5" top="0.5" bottom="0.5" header="0.5" footer="0.5"/>
  <pageSetup blackAndWhite="1" horizontalDpi="600" verticalDpi="600" orientation="landscape" pageOrder="overThenDown" paperSize="9" scale="80" r:id="rId1"/>
  <rowBreaks count="1" manualBreakCount="1">
    <brk id="39" max="144" man="1"/>
  </rowBreaks>
  <colBreaks count="10" manualBreakCount="10">
    <brk id="15" max="63" man="1"/>
    <brk id="28" max="63" man="1"/>
    <brk id="41" max="63" man="1"/>
    <brk id="54" max="63" man="1"/>
    <brk id="67" max="63" man="1"/>
    <brk id="80" max="63" man="1"/>
    <brk id="93" max="63" man="1"/>
    <brk id="106" max="63" man="1"/>
    <brk id="119" max="63" man="1"/>
    <brk id="132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Levitas</dc:creator>
  <cp:keywords/>
  <dc:description/>
  <cp:lastModifiedBy>PJelena</cp:lastModifiedBy>
  <cp:lastPrinted>2016-05-30T05:20:04Z</cp:lastPrinted>
  <dcterms:created xsi:type="dcterms:W3CDTF">2006-01-18T10:11:42Z</dcterms:created>
  <dcterms:modified xsi:type="dcterms:W3CDTF">2016-06-23T10:19:40Z</dcterms:modified>
  <cp:category/>
  <cp:version/>
  <cp:contentType/>
  <cp:contentStatus/>
</cp:coreProperties>
</file>